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Brendan\Documents\BCcampus\Intro to Business Stats\OwnCloud Spreadsheets - Unlocked\"/>
    </mc:Choice>
  </mc:AlternateContent>
  <bookViews>
    <workbookView xWindow="0" yWindow="0" windowWidth="25605" windowHeight="14895"/>
  </bookViews>
  <sheets>
    <sheet name="Multiple Regression" sheetId="2" r:id="rId1"/>
  </sheets>
  <definedNames>
    <definedName name="Bata_1">'Multiple Regression'!$K$5</definedName>
    <definedName name="Beta_0">'Multiple Regression'!$K$4</definedName>
    <definedName name="Dependent_Var1">'Multiple Regression'!$K$25</definedName>
    <definedName name="Independent_Var">'Multiple Regression'!$K$23</definedName>
    <definedName name="Independent_Var2">'Multiple Regression'!$K$24+'Multiple Regression'!$I$24:$J$24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40" i="2" l="1"/>
  <c r="F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D252" i="2"/>
  <c r="E253" i="2"/>
  <c r="D253" i="2"/>
  <c r="H253" i="2"/>
  <c r="E254" i="2"/>
  <c r="D254" i="2"/>
  <c r="H254" i="2"/>
  <c r="E255" i="2"/>
  <c r="E256" i="2"/>
  <c r="E257" i="2"/>
  <c r="D257" i="2"/>
  <c r="H257" i="2"/>
  <c r="E258" i="2"/>
  <c r="D258" i="2"/>
  <c r="H258" i="2"/>
  <c r="E259" i="2"/>
  <c r="E260" i="2"/>
  <c r="E261" i="2"/>
  <c r="E262" i="2"/>
  <c r="D262" i="2"/>
  <c r="H262" i="2"/>
  <c r="E263" i="2"/>
  <c r="E264" i="2"/>
  <c r="E265" i="2"/>
  <c r="E266" i="2"/>
  <c r="D266" i="2"/>
  <c r="H266" i="2"/>
  <c r="E267" i="2"/>
  <c r="E268" i="2"/>
  <c r="E269" i="2"/>
  <c r="E270" i="2"/>
  <c r="D270" i="2"/>
  <c r="H270" i="2"/>
  <c r="E271" i="2"/>
  <c r="E272" i="2"/>
  <c r="E273" i="2"/>
  <c r="E274" i="2"/>
  <c r="D274" i="2"/>
  <c r="H274" i="2"/>
  <c r="E275" i="2"/>
  <c r="E276" i="2"/>
  <c r="E277" i="2"/>
  <c r="E278" i="2"/>
  <c r="D278" i="2"/>
  <c r="H278" i="2"/>
  <c r="E279" i="2"/>
  <c r="E280" i="2"/>
  <c r="E281" i="2"/>
  <c r="E282" i="2"/>
  <c r="D282" i="2"/>
  <c r="H282" i="2"/>
  <c r="E283" i="2"/>
  <c r="E284" i="2"/>
  <c r="E285" i="2"/>
  <c r="E286" i="2"/>
  <c r="D286" i="2"/>
  <c r="H286" i="2"/>
  <c r="E287" i="2"/>
  <c r="E288" i="2"/>
  <c r="E289" i="2"/>
  <c r="E240" i="2"/>
  <c r="D259" i="2"/>
  <c r="D260" i="2"/>
  <c r="H260" i="2"/>
  <c r="D261" i="2"/>
  <c r="H261" i="2"/>
  <c r="D263" i="2"/>
  <c r="D264" i="2"/>
  <c r="H264" i="2"/>
  <c r="D265" i="2"/>
  <c r="H265" i="2"/>
  <c r="D267" i="2"/>
  <c r="D268" i="2"/>
  <c r="D269" i="2"/>
  <c r="D271" i="2"/>
  <c r="D272" i="2"/>
  <c r="D273" i="2"/>
  <c r="H273" i="2"/>
  <c r="D275" i="2"/>
  <c r="D276" i="2"/>
  <c r="D277" i="2"/>
  <c r="H277" i="2"/>
  <c r="D279" i="2"/>
  <c r="D280" i="2"/>
  <c r="D281" i="2"/>
  <c r="H281" i="2"/>
  <c r="D283" i="2"/>
  <c r="D284" i="2"/>
  <c r="D285" i="2"/>
  <c r="H285" i="2"/>
  <c r="D287" i="2"/>
  <c r="D288" i="2"/>
  <c r="D289" i="2"/>
  <c r="H289" i="2"/>
  <c r="D240" i="2"/>
  <c r="N273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H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D241" i="2"/>
  <c r="H241" i="2"/>
  <c r="D242" i="2"/>
  <c r="H242" i="2"/>
  <c r="D243" i="2"/>
  <c r="H243" i="2"/>
  <c r="D244" i="2"/>
  <c r="H244" i="2"/>
  <c r="D245" i="2"/>
  <c r="H245" i="2"/>
  <c r="D246" i="2"/>
  <c r="H246" i="2"/>
  <c r="D247" i="2"/>
  <c r="H247" i="2"/>
  <c r="D248" i="2"/>
  <c r="H248" i="2"/>
  <c r="D249" i="2"/>
  <c r="H249" i="2"/>
  <c r="D250" i="2"/>
  <c r="H250" i="2"/>
  <c r="D251" i="2"/>
  <c r="H251" i="2"/>
  <c r="D255" i="2"/>
  <c r="H255" i="2"/>
  <c r="D256" i="2"/>
  <c r="H256" i="2"/>
  <c r="AL29" i="2"/>
  <c r="AE33" i="2"/>
  <c r="L28" i="2"/>
  <c r="H259" i="2"/>
  <c r="H263" i="2"/>
  <c r="H267" i="2"/>
  <c r="H268" i="2"/>
  <c r="H269" i="2"/>
  <c r="H271" i="2"/>
  <c r="H272" i="2"/>
  <c r="N272" i="2"/>
  <c r="P272" i="2" a="1"/>
  <c r="H275" i="2"/>
  <c r="H276" i="2"/>
  <c r="H279" i="2"/>
  <c r="H280" i="2"/>
  <c r="H283" i="2"/>
  <c r="H284" i="2"/>
  <c r="H287" i="2"/>
  <c r="H288" i="2"/>
  <c r="J12" i="2"/>
  <c r="U23" i="2"/>
  <c r="M266" i="2" a="1"/>
  <c r="M266" i="2"/>
  <c r="AV266" i="2"/>
  <c r="AF266" i="2"/>
  <c r="P266" i="2"/>
  <c r="AU266" i="2"/>
  <c r="AE266" i="2"/>
  <c r="O266" i="2"/>
  <c r="AX266" i="2"/>
  <c r="AH266" i="2"/>
  <c r="R266" i="2"/>
  <c r="BA266" i="2"/>
  <c r="AK266" i="2"/>
  <c r="U266" i="2"/>
  <c r="AE28" i="2"/>
  <c r="L23" i="2"/>
  <c r="H252" i="2"/>
  <c r="X252" i="2"/>
  <c r="P272" i="2"/>
  <c r="Q272" i="2"/>
  <c r="R272" i="2"/>
  <c r="M240" i="2" a="1"/>
  <c r="Y266" i="2"/>
  <c r="AO266" i="2"/>
  <c r="BE266" i="2"/>
  <c r="V266" i="2"/>
  <c r="AL266" i="2"/>
  <c r="BB266" i="2"/>
  <c r="S266" i="2"/>
  <c r="AI266" i="2"/>
  <c r="AY266" i="2"/>
  <c r="T266" i="2"/>
  <c r="AJ266" i="2"/>
  <c r="AZ266" i="2"/>
  <c r="AC266" i="2"/>
  <c r="AS266" i="2"/>
  <c r="BI266" i="2"/>
  <c r="Z266" i="2"/>
  <c r="AP266" i="2"/>
  <c r="BF266" i="2"/>
  <c r="W266" i="2"/>
  <c r="AM266" i="2"/>
  <c r="BC266" i="2"/>
  <c r="X266" i="2"/>
  <c r="AN266" i="2"/>
  <c r="BD266" i="2"/>
  <c r="Q266" i="2"/>
  <c r="AG266" i="2"/>
  <c r="AW266" i="2"/>
  <c r="N266" i="2"/>
  <c r="AD266" i="2"/>
  <c r="AT266" i="2"/>
  <c r="BJ266" i="2"/>
  <c r="AA266" i="2"/>
  <c r="AQ266" i="2"/>
  <c r="BG266" i="2"/>
  <c r="AB266" i="2"/>
  <c r="AR266" i="2"/>
  <c r="BH266" i="2"/>
  <c r="W252" i="2"/>
  <c r="X253" i="2"/>
  <c r="N275" i="2"/>
  <c r="M268" i="2" a="1"/>
  <c r="M268" i="2"/>
  <c r="M240" i="2"/>
  <c r="N240" i="2"/>
  <c r="O240" i="2"/>
  <c r="P240" i="2"/>
  <c r="Q240" i="2"/>
  <c r="R240" i="2"/>
  <c r="S240" i="2"/>
  <c r="T240" i="2"/>
  <c r="U240" i="2"/>
  <c r="V240" i="2"/>
  <c r="W240" i="2"/>
  <c r="X240" i="2"/>
  <c r="Y240" i="2"/>
  <c r="Z240" i="2"/>
  <c r="AA240" i="2"/>
  <c r="AB240" i="2"/>
  <c r="AC240" i="2"/>
  <c r="AD240" i="2"/>
  <c r="AE240" i="2"/>
  <c r="AF240" i="2"/>
  <c r="AG240" i="2"/>
  <c r="AH240" i="2"/>
  <c r="AI240" i="2"/>
  <c r="AJ240" i="2"/>
  <c r="AK240" i="2"/>
  <c r="AL240" i="2"/>
  <c r="AM240" i="2"/>
  <c r="AN240" i="2"/>
  <c r="AO240" i="2"/>
  <c r="AP240" i="2"/>
  <c r="AQ240" i="2"/>
  <c r="AR240" i="2"/>
  <c r="AS240" i="2"/>
  <c r="AT240" i="2"/>
  <c r="AU240" i="2"/>
  <c r="AV240" i="2"/>
  <c r="AW240" i="2"/>
  <c r="AX240" i="2"/>
  <c r="AY240" i="2"/>
  <c r="AZ240" i="2"/>
  <c r="BA240" i="2"/>
  <c r="BB240" i="2"/>
  <c r="BC240" i="2"/>
  <c r="BD240" i="2"/>
  <c r="BE240" i="2"/>
  <c r="BF240" i="2"/>
  <c r="BG240" i="2"/>
  <c r="BH240" i="2"/>
  <c r="BI240" i="2"/>
  <c r="BJ240" i="2"/>
  <c r="M241" i="2"/>
  <c r="N241" i="2"/>
  <c r="O241" i="2"/>
  <c r="P241" i="2"/>
  <c r="Q241" i="2"/>
  <c r="R241" i="2"/>
  <c r="S241" i="2"/>
  <c r="T241" i="2"/>
  <c r="U241" i="2"/>
  <c r="V241" i="2"/>
  <c r="W241" i="2"/>
  <c r="X241" i="2"/>
  <c r="Y241" i="2"/>
  <c r="Z241" i="2"/>
  <c r="AA241" i="2"/>
  <c r="AB241" i="2"/>
  <c r="AC241" i="2"/>
  <c r="AD241" i="2"/>
  <c r="AE241" i="2"/>
  <c r="AF241" i="2"/>
  <c r="AG241" i="2"/>
  <c r="AH241" i="2"/>
  <c r="AI241" i="2"/>
  <c r="AJ241" i="2"/>
  <c r="AK241" i="2"/>
  <c r="AL241" i="2"/>
  <c r="AM241" i="2"/>
  <c r="AN241" i="2"/>
  <c r="AO241" i="2"/>
  <c r="AP241" i="2"/>
  <c r="AQ241" i="2"/>
  <c r="AR241" i="2"/>
  <c r="AS241" i="2"/>
  <c r="AT241" i="2"/>
  <c r="AU241" i="2"/>
  <c r="AV241" i="2"/>
  <c r="AW241" i="2"/>
  <c r="AX241" i="2"/>
  <c r="AY241" i="2"/>
  <c r="AZ241" i="2"/>
  <c r="BA241" i="2"/>
  <c r="BB241" i="2"/>
  <c r="BC241" i="2"/>
  <c r="BD241" i="2"/>
  <c r="BE241" i="2"/>
  <c r="BF241" i="2"/>
  <c r="BG241" i="2"/>
  <c r="BH241" i="2"/>
  <c r="BI241" i="2"/>
  <c r="BJ241" i="2"/>
  <c r="M242" i="2"/>
  <c r="N242" i="2"/>
  <c r="O242" i="2"/>
  <c r="P242" i="2"/>
  <c r="Q242" i="2"/>
  <c r="R242" i="2"/>
  <c r="S242" i="2"/>
  <c r="T242" i="2"/>
  <c r="U242" i="2"/>
  <c r="V242" i="2"/>
  <c r="W242" i="2"/>
  <c r="X242" i="2"/>
  <c r="Y242" i="2"/>
  <c r="Z242" i="2"/>
  <c r="AA242" i="2"/>
  <c r="AB242" i="2"/>
  <c r="AC242" i="2"/>
  <c r="AD242" i="2"/>
  <c r="AE242" i="2"/>
  <c r="AF242" i="2"/>
  <c r="AG242" i="2"/>
  <c r="AH242" i="2"/>
  <c r="AI242" i="2"/>
  <c r="AJ242" i="2"/>
  <c r="AK242" i="2"/>
  <c r="AL242" i="2"/>
  <c r="AM242" i="2"/>
  <c r="AN242" i="2"/>
  <c r="AO242" i="2"/>
  <c r="AP242" i="2"/>
  <c r="AQ242" i="2"/>
  <c r="AR242" i="2"/>
  <c r="AS242" i="2"/>
  <c r="AT242" i="2"/>
  <c r="AU242" i="2"/>
  <c r="AV242" i="2"/>
  <c r="AW242" i="2"/>
  <c r="AX242" i="2"/>
  <c r="AY242" i="2"/>
  <c r="AZ242" i="2"/>
  <c r="BA242" i="2"/>
  <c r="BB242" i="2"/>
  <c r="BC242" i="2"/>
  <c r="BD242" i="2"/>
  <c r="BE242" i="2"/>
  <c r="BF242" i="2"/>
  <c r="BG242" i="2"/>
  <c r="BH242" i="2"/>
  <c r="BI242" i="2"/>
  <c r="BJ242" i="2"/>
  <c r="M245" i="2" a="1"/>
  <c r="Q245" i="2" a="1"/>
  <c r="M250" i="2" a="1"/>
  <c r="M250" i="2"/>
  <c r="M251" i="2"/>
  <c r="M252" i="2"/>
  <c r="Q245" i="2"/>
  <c r="R245" i="2"/>
  <c r="S245" i="2"/>
  <c r="Q246" i="2"/>
  <c r="R246" i="2"/>
  <c r="S246" i="2"/>
  <c r="Q247" i="2"/>
  <c r="R247" i="2"/>
  <c r="S247" i="2"/>
  <c r="M245" i="2"/>
  <c r="N245" i="2"/>
  <c r="O245" i="2"/>
  <c r="M246" i="2"/>
  <c r="N246" i="2"/>
  <c r="O246" i="2"/>
  <c r="M247" i="2"/>
  <c r="N247" i="2"/>
  <c r="O247" i="2"/>
  <c r="O250" i="2" a="1"/>
  <c r="P274" i="2" a="1"/>
  <c r="P274" i="2"/>
  <c r="P275" i="2"/>
  <c r="P276" i="2"/>
  <c r="O250" i="2"/>
  <c r="O251" i="2"/>
  <c r="O252" i="2"/>
  <c r="L113" i="2"/>
  <c r="K4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52" i="2"/>
  <c r="J252" i="2"/>
  <c r="K252" i="2"/>
  <c r="I240" i="2"/>
  <c r="J240" i="2"/>
  <c r="K240" i="2"/>
  <c r="I241" i="2"/>
  <c r="J241" i="2"/>
  <c r="K241" i="2"/>
  <c r="I242" i="2"/>
  <c r="J242" i="2"/>
  <c r="K242" i="2"/>
  <c r="I243" i="2"/>
  <c r="J243" i="2"/>
  <c r="K243" i="2"/>
  <c r="I244" i="2"/>
  <c r="J244" i="2"/>
  <c r="K244" i="2"/>
  <c r="I245" i="2"/>
  <c r="J245" i="2"/>
  <c r="K245" i="2"/>
  <c r="I246" i="2"/>
  <c r="J246" i="2"/>
  <c r="K246" i="2"/>
  <c r="I247" i="2"/>
  <c r="J247" i="2"/>
  <c r="K247" i="2"/>
  <c r="I248" i="2"/>
  <c r="J248" i="2"/>
  <c r="K248" i="2"/>
  <c r="I249" i="2"/>
  <c r="J249" i="2"/>
  <c r="K249" i="2"/>
  <c r="I250" i="2"/>
  <c r="J250" i="2"/>
  <c r="K250" i="2"/>
  <c r="R250" i="2" a="1"/>
  <c r="I251" i="2"/>
  <c r="J251" i="2"/>
  <c r="K251" i="2"/>
  <c r="H16" i="2"/>
  <c r="G16" i="2"/>
  <c r="J289" i="2"/>
  <c r="G53" i="2"/>
  <c r="J288" i="2"/>
  <c r="G52" i="2"/>
  <c r="J287" i="2"/>
  <c r="G51" i="2"/>
  <c r="J286" i="2"/>
  <c r="G50" i="2"/>
  <c r="J285" i="2"/>
  <c r="G49" i="2"/>
  <c r="J284" i="2"/>
  <c r="G48" i="2"/>
  <c r="J283" i="2"/>
  <c r="G47" i="2"/>
  <c r="J282" i="2"/>
  <c r="G46" i="2"/>
  <c r="J281" i="2"/>
  <c r="G45" i="2"/>
  <c r="J280" i="2"/>
  <c r="G44" i="2"/>
  <c r="J279" i="2"/>
  <c r="G43" i="2"/>
  <c r="J278" i="2"/>
  <c r="G42" i="2"/>
  <c r="J277" i="2"/>
  <c r="G41" i="2"/>
  <c r="J276" i="2"/>
  <c r="G40" i="2"/>
  <c r="J275" i="2"/>
  <c r="G39" i="2"/>
  <c r="J274" i="2"/>
  <c r="G38" i="2"/>
  <c r="J273" i="2"/>
  <c r="G37" i="2"/>
  <c r="J272" i="2"/>
  <c r="G36" i="2"/>
  <c r="J271" i="2"/>
  <c r="G35" i="2"/>
  <c r="J270" i="2"/>
  <c r="G34" i="2"/>
  <c r="J269" i="2"/>
  <c r="G33" i="2"/>
  <c r="J268" i="2"/>
  <c r="G32" i="2"/>
  <c r="J267" i="2"/>
  <c r="G31" i="2"/>
  <c r="J266" i="2"/>
  <c r="G30" i="2"/>
  <c r="J265" i="2"/>
  <c r="G29" i="2"/>
  <c r="J264" i="2"/>
  <c r="G28" i="2"/>
  <c r="J263" i="2"/>
  <c r="G27" i="2"/>
  <c r="J262" i="2"/>
  <c r="G26" i="2"/>
  <c r="J261" i="2"/>
  <c r="G25" i="2"/>
  <c r="J260" i="2"/>
  <c r="G24" i="2"/>
  <c r="J259" i="2"/>
  <c r="G23" i="2"/>
  <c r="J258" i="2"/>
  <c r="G22" i="2"/>
  <c r="J257" i="2"/>
  <c r="G21" i="2"/>
  <c r="J256" i="2"/>
  <c r="G20" i="2"/>
  <c r="J255" i="2"/>
  <c r="G19" i="2"/>
  <c r="J254" i="2"/>
  <c r="G18" i="2"/>
  <c r="J253" i="2"/>
  <c r="G17" i="2"/>
  <c r="R250" i="2"/>
  <c r="S250" i="2"/>
  <c r="T250" i="2"/>
  <c r="M262" i="2"/>
  <c r="N268" i="2"/>
  <c r="O268" i="2"/>
  <c r="K5" i="2"/>
  <c r="K6" i="2"/>
  <c r="K253" i="2"/>
  <c r="H17" i="2"/>
  <c r="K254" i="2"/>
  <c r="H18" i="2"/>
  <c r="K255" i="2"/>
  <c r="H19" i="2"/>
  <c r="K256" i="2"/>
  <c r="H20" i="2"/>
  <c r="K257" i="2"/>
  <c r="H21" i="2"/>
  <c r="K258" i="2"/>
  <c r="H22" i="2"/>
  <c r="K259" i="2"/>
  <c r="H23" i="2"/>
  <c r="K260" i="2"/>
  <c r="H24" i="2"/>
  <c r="K261" i="2"/>
  <c r="H25" i="2"/>
  <c r="K262" i="2"/>
  <c r="H26" i="2"/>
  <c r="K263" i="2"/>
  <c r="H27" i="2"/>
  <c r="K264" i="2"/>
  <c r="H28" i="2"/>
  <c r="K265" i="2"/>
  <c r="H29" i="2"/>
  <c r="K266" i="2"/>
  <c r="H30" i="2"/>
  <c r="K267" i="2"/>
  <c r="H31" i="2"/>
  <c r="K268" i="2"/>
  <c r="H32" i="2"/>
  <c r="K269" i="2"/>
  <c r="H33" i="2"/>
  <c r="K270" i="2"/>
  <c r="H34" i="2"/>
  <c r="K271" i="2"/>
  <c r="H35" i="2"/>
  <c r="K272" i="2"/>
  <c r="H36" i="2"/>
  <c r="K273" i="2"/>
  <c r="H37" i="2"/>
  <c r="K274" i="2"/>
  <c r="H38" i="2"/>
  <c r="K275" i="2"/>
  <c r="H39" i="2"/>
  <c r="K276" i="2"/>
  <c r="H40" i="2"/>
  <c r="K277" i="2"/>
  <c r="H41" i="2"/>
  <c r="K278" i="2"/>
  <c r="H42" i="2"/>
  <c r="K279" i="2"/>
  <c r="H43" i="2"/>
  <c r="K280" i="2"/>
  <c r="H44" i="2"/>
  <c r="K281" i="2"/>
  <c r="H45" i="2"/>
  <c r="K282" i="2"/>
  <c r="H46" i="2"/>
  <c r="K283" i="2"/>
  <c r="H47" i="2"/>
  <c r="K284" i="2"/>
  <c r="H48" i="2"/>
  <c r="K285" i="2"/>
  <c r="H49" i="2"/>
  <c r="K286" i="2"/>
  <c r="H50" i="2"/>
  <c r="K287" i="2"/>
  <c r="H51" i="2"/>
  <c r="K288" i="2"/>
  <c r="H52" i="2"/>
  <c r="K289" i="2"/>
  <c r="H53" i="2"/>
  <c r="M255" i="2" a="1"/>
  <c r="M255" i="2"/>
  <c r="N255" i="2"/>
  <c r="O255" i="2"/>
  <c r="P255" i="2"/>
  <c r="Q255" i="2"/>
  <c r="R255" i="2"/>
  <c r="S255" i="2"/>
  <c r="T255" i="2"/>
  <c r="U255" i="2"/>
  <c r="V255" i="2"/>
  <c r="W255" i="2"/>
  <c r="X255" i="2"/>
  <c r="Y255" i="2"/>
  <c r="Z255" i="2"/>
  <c r="AA255" i="2"/>
  <c r="AB255" i="2"/>
  <c r="AC255" i="2"/>
  <c r="AD255" i="2"/>
  <c r="AE255" i="2"/>
  <c r="AF255" i="2"/>
  <c r="AG255" i="2"/>
  <c r="AH255" i="2"/>
  <c r="AI255" i="2"/>
  <c r="AJ255" i="2"/>
  <c r="AK255" i="2"/>
  <c r="AL255" i="2"/>
  <c r="AM255" i="2"/>
  <c r="AN255" i="2"/>
  <c r="AO255" i="2"/>
  <c r="AP255" i="2"/>
  <c r="AQ255" i="2"/>
  <c r="AR255" i="2"/>
  <c r="AS255" i="2"/>
  <c r="AT255" i="2"/>
  <c r="AU255" i="2"/>
  <c r="AV255" i="2"/>
  <c r="AW255" i="2"/>
  <c r="AX255" i="2"/>
  <c r="AY255" i="2"/>
  <c r="AZ255" i="2"/>
  <c r="BA255" i="2"/>
  <c r="BB255" i="2"/>
  <c r="BC255" i="2"/>
  <c r="BD255" i="2"/>
  <c r="BE255" i="2"/>
  <c r="BF255" i="2"/>
  <c r="BG255" i="2"/>
  <c r="BH255" i="2"/>
  <c r="BI255" i="2"/>
  <c r="BJ255" i="2"/>
  <c r="G15" i="2"/>
  <c r="G14" i="2"/>
  <c r="G13" i="2"/>
  <c r="G12" i="2"/>
  <c r="G11" i="2"/>
  <c r="G10" i="2"/>
  <c r="G9" i="2"/>
  <c r="G8" i="2"/>
  <c r="G7" i="2"/>
  <c r="G6" i="2"/>
  <c r="G5" i="2"/>
  <c r="G4" i="2"/>
  <c r="M257" i="2"/>
  <c r="J13" i="2"/>
  <c r="J14" i="2"/>
  <c r="H4" i="2"/>
  <c r="H5" i="2"/>
  <c r="H6" i="2"/>
  <c r="H7" i="2"/>
  <c r="H8" i="2"/>
  <c r="H9" i="2"/>
  <c r="H10" i="2"/>
  <c r="H11" i="2"/>
  <c r="H12" i="2"/>
  <c r="H13" i="2"/>
  <c r="H14" i="2"/>
  <c r="H15" i="2"/>
  <c r="AC16" i="2"/>
  <c r="AC15" i="2"/>
  <c r="AC17" i="2"/>
  <c r="AC34" i="2"/>
  <c r="AC33" i="2"/>
  <c r="AC32" i="2"/>
  <c r="AC31" i="2"/>
  <c r="AC30" i="2"/>
  <c r="AC29" i="2"/>
  <c r="AC28" i="2"/>
  <c r="AC27" i="2"/>
  <c r="AC26" i="2"/>
  <c r="AC25" i="2"/>
  <c r="AC24" i="2"/>
  <c r="AC23" i="2"/>
  <c r="AC22" i="2"/>
  <c r="AC21" i="2"/>
  <c r="AC20" i="2"/>
  <c r="AC19" i="2"/>
  <c r="AC18" i="2"/>
  <c r="W249" i="2"/>
  <c r="M258" i="2"/>
  <c r="AC14" i="2"/>
  <c r="AC13" i="2"/>
  <c r="AC12" i="2"/>
  <c r="AC11" i="2"/>
  <c r="AC10" i="2"/>
  <c r="AC9" i="2"/>
  <c r="AC8" i="2"/>
  <c r="AC7" i="2"/>
  <c r="AC5" i="2"/>
  <c r="AC4" i="2"/>
  <c r="O259" i="2"/>
  <c r="S259" i="2"/>
  <c r="P259" i="2"/>
  <c r="Q259" i="2"/>
  <c r="M260" i="2"/>
  <c r="K7" i="2"/>
  <c r="O260" i="2"/>
  <c r="P260" i="2"/>
  <c r="T260" i="2"/>
  <c r="Q260" i="2"/>
  <c r="O261" i="2"/>
  <c r="P261" i="2"/>
  <c r="Q261" i="2"/>
  <c r="U261" i="2"/>
  <c r="L6" i="2"/>
  <c r="M6" i="2"/>
  <c r="N6" i="2"/>
  <c r="N274" i="2"/>
  <c r="L5" i="2"/>
  <c r="M5" i="2"/>
  <c r="L4" i="2"/>
  <c r="M4" i="2"/>
  <c r="R274" i="2"/>
  <c r="R275" i="2"/>
  <c r="N4" i="2"/>
  <c r="I111" i="2"/>
  <c r="N5" i="2"/>
  <c r="I112" i="2"/>
  <c r="K13" i="2"/>
  <c r="L13" i="2"/>
  <c r="M281" i="2"/>
  <c r="M280" i="2"/>
  <c r="W248" i="2"/>
  <c r="X248" i="2"/>
  <c r="K12" i="2"/>
  <c r="L12" i="2"/>
  <c r="M12" i="2"/>
  <c r="N12" i="2"/>
  <c r="W250" i="2"/>
  <c r="K14" i="2"/>
  <c r="J42" i="2"/>
  <c r="U19" i="2"/>
  <c r="I17" i="2"/>
  <c r="K25" i="2"/>
  <c r="N30" i="2"/>
  <c r="N27" i="2"/>
  <c r="N26" i="2"/>
  <c r="N31" i="2"/>
</calcChain>
</file>

<file path=xl/sharedStrings.xml><?xml version="1.0" encoding="utf-8"?>
<sst xmlns="http://schemas.openxmlformats.org/spreadsheetml/2006/main" count="72" uniqueCount="66">
  <si>
    <t>Obs.</t>
  </si>
  <si>
    <t>Dependent Var, Y</t>
  </si>
  <si>
    <t>Fitted Y</t>
  </si>
  <si>
    <t>Residuals</t>
  </si>
  <si>
    <t>Estimated Regression Line</t>
  </si>
  <si>
    <t>t- statistic</t>
  </si>
  <si>
    <t>p-value</t>
  </si>
  <si>
    <t>Intercept</t>
  </si>
  <si>
    <t>S.E. of Regression=</t>
  </si>
  <si>
    <t>Set α =</t>
  </si>
  <si>
    <t>ANOVA</t>
  </si>
  <si>
    <t>df</t>
  </si>
  <si>
    <t>SS</t>
  </si>
  <si>
    <t>MS</t>
  </si>
  <si>
    <t>F</t>
  </si>
  <si>
    <t>Regression</t>
  </si>
  <si>
    <t>Residual</t>
  </si>
  <si>
    <t>Total</t>
  </si>
  <si>
    <t>Is the Model Overall Significant?</t>
  </si>
  <si>
    <t>Construct Confidence Interval (C.I.) and Prediction Interval, (P.I.)</t>
  </si>
  <si>
    <t>S^2</t>
  </si>
  <si>
    <t>Then Predicted  Y =</t>
  </si>
  <si>
    <t>Lower Limit =</t>
  </si>
  <si>
    <t>Upper Limit =</t>
  </si>
  <si>
    <t>Standard Error</t>
  </si>
  <si>
    <t>Coefficients</t>
  </si>
  <si>
    <t>P-value</t>
  </si>
  <si>
    <t>Lower 95%</t>
  </si>
  <si>
    <t>Upper 95%</t>
  </si>
  <si>
    <t>Lower 95.0%</t>
  </si>
  <si>
    <t>Upper 95.0%</t>
  </si>
  <si>
    <t>X Variable 1</t>
  </si>
  <si>
    <t>t Stat</t>
  </si>
  <si>
    <r>
      <t>Independent Var, X</t>
    </r>
    <r>
      <rPr>
        <b/>
        <i/>
        <vertAlign val="subscript"/>
        <sz val="12"/>
        <color theme="0"/>
        <rFont val="Palatino Linotype"/>
        <family val="1"/>
      </rPr>
      <t>1</t>
    </r>
  </si>
  <si>
    <r>
      <t>Independent Var, X</t>
    </r>
    <r>
      <rPr>
        <b/>
        <i/>
        <vertAlign val="subscript"/>
        <sz val="12"/>
        <color theme="0"/>
        <rFont val="Palatino Linotype"/>
        <family val="1"/>
      </rPr>
      <t>2</t>
    </r>
    <r>
      <rPr>
        <sz val="11"/>
        <color theme="1"/>
        <rFont val="Calibri"/>
        <family val="2"/>
        <scheme val="minor"/>
      </rPr>
      <t/>
    </r>
  </si>
  <si>
    <r>
      <t>Coefficient of  X</t>
    </r>
    <r>
      <rPr>
        <b/>
        <vertAlign val="subscript"/>
        <sz val="11"/>
        <rFont val="Palatino Linotype"/>
        <family val="1"/>
      </rPr>
      <t>1</t>
    </r>
  </si>
  <si>
    <r>
      <t>Coefficient of  X</t>
    </r>
    <r>
      <rPr>
        <b/>
        <vertAlign val="subscript"/>
        <sz val="11"/>
        <rFont val="Palatino Linotype"/>
        <family val="1"/>
      </rPr>
      <t>2</t>
    </r>
    <r>
      <rPr>
        <sz val="11"/>
        <color theme="1"/>
        <rFont val="Calibri"/>
        <family val="2"/>
        <scheme val="minor"/>
      </rPr>
      <t/>
    </r>
  </si>
  <si>
    <t>BETA</t>
  </si>
  <si>
    <t>Constant</t>
  </si>
  <si>
    <t>b0</t>
  </si>
  <si>
    <t>b1</t>
  </si>
  <si>
    <t>b2</t>
  </si>
  <si>
    <t>ROW</t>
  </si>
  <si>
    <t>e-Transpose</t>
  </si>
  <si>
    <t>residuals</t>
  </si>
  <si>
    <t xml:space="preserve"> </t>
  </si>
  <si>
    <t>SSR</t>
  </si>
  <si>
    <t>SSE</t>
  </si>
  <si>
    <t>SST</t>
  </si>
  <si>
    <t>s.e. Reg.</t>
  </si>
  <si>
    <t>X ' X</t>
  </si>
  <si>
    <t>y</t>
  </si>
  <si>
    <t>Standardized</t>
  </si>
  <si>
    <t>var</t>
  </si>
  <si>
    <t>n</t>
  </si>
  <si>
    <t>x_0</t>
  </si>
  <si>
    <t>s.e. of C.I.</t>
  </si>
  <si>
    <t>s.e. of P.I</t>
  </si>
  <si>
    <r>
      <t>If you set X</t>
    </r>
    <r>
      <rPr>
        <b/>
        <vertAlign val="subscript"/>
        <sz val="11"/>
        <rFont val="Palatino Linotype"/>
        <family val="1"/>
      </rPr>
      <t>1</t>
    </r>
    <r>
      <rPr>
        <b/>
        <sz val="11"/>
        <rFont val="Palatino Linotype"/>
        <family val="1"/>
      </rPr>
      <t xml:space="preserve"> =</t>
    </r>
  </si>
  <si>
    <r>
      <t xml:space="preserve"> If you set X</t>
    </r>
    <r>
      <rPr>
        <b/>
        <vertAlign val="subscript"/>
        <sz val="11"/>
        <rFont val="Palatino Linotype"/>
        <family val="1"/>
      </rPr>
      <t>2</t>
    </r>
    <r>
      <rPr>
        <b/>
        <sz val="11"/>
        <rFont val="Palatino Linotype"/>
        <family val="1"/>
      </rPr>
      <t xml:space="preserve"> =</t>
    </r>
  </si>
  <si>
    <r>
      <t>Independent Var, X</t>
    </r>
    <r>
      <rPr>
        <b/>
        <i/>
        <vertAlign val="subscript"/>
        <sz val="12"/>
        <color theme="2"/>
        <rFont val="Palatino Linotype"/>
        <family val="1"/>
      </rPr>
      <t>1</t>
    </r>
  </si>
  <si>
    <r>
      <t>Independent Var, X</t>
    </r>
    <r>
      <rPr>
        <b/>
        <i/>
        <vertAlign val="subscript"/>
        <sz val="12"/>
        <color theme="2"/>
        <rFont val="Palatino Linotype"/>
        <family val="1"/>
      </rPr>
      <t>2</t>
    </r>
    <r>
      <rPr>
        <sz val="11"/>
        <color theme="1"/>
        <rFont val="Calibri"/>
        <family val="2"/>
        <scheme val="minor"/>
      </rPr>
      <t/>
    </r>
  </si>
  <si>
    <r>
      <t>X</t>
    </r>
    <r>
      <rPr>
        <b/>
        <vertAlign val="superscript"/>
        <sz val="11"/>
        <color theme="2"/>
        <rFont val="Palatino Linotype"/>
        <family val="1"/>
      </rPr>
      <t>-1</t>
    </r>
    <r>
      <rPr>
        <b/>
        <sz val="11"/>
        <color theme="2"/>
        <rFont val="Palatino Linotype"/>
        <family val="1"/>
      </rPr>
      <t xml:space="preserve"> y</t>
    </r>
  </si>
  <si>
    <r>
      <t>b</t>
    </r>
    <r>
      <rPr>
        <b/>
        <vertAlign val="superscript"/>
        <sz val="12"/>
        <color theme="2"/>
        <rFont val="Plantagenet Cherokee"/>
        <family val="1"/>
      </rPr>
      <t>-1</t>
    </r>
  </si>
  <si>
    <t>Individually Significant?</t>
  </si>
  <si>
    <t>Source of Variations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</si>
</sst>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000000000000"/>
  </numFmts>
  <fonts count="4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Geneva"/>
    </font>
    <font>
      <sz val="10"/>
      <name val="Arial"/>
      <family val="2"/>
    </font>
    <font>
      <b/>
      <i/>
      <sz val="12"/>
      <color theme="0"/>
      <name val="Palatino Linotype"/>
      <family val="1"/>
    </font>
    <font>
      <b/>
      <i/>
      <sz val="11"/>
      <color theme="0"/>
      <name val="Palatino Linotype"/>
      <family val="1"/>
    </font>
    <font>
      <sz val="10"/>
      <color theme="0"/>
      <name val="Arial"/>
      <family val="2"/>
    </font>
    <font>
      <sz val="10"/>
      <color theme="7" tint="0.79998168889431442"/>
      <name val="Arial"/>
      <family val="2"/>
    </font>
    <font>
      <b/>
      <sz val="10"/>
      <name val="Palatino Linotype"/>
      <family val="1"/>
    </font>
    <font>
      <b/>
      <sz val="11"/>
      <color rgb="FF000000"/>
      <name val="Palatino Linotype"/>
      <family val="1"/>
    </font>
    <font>
      <b/>
      <sz val="12"/>
      <name val="Palatino Linotype"/>
      <family val="1"/>
    </font>
    <font>
      <b/>
      <sz val="11"/>
      <name val="Palatino Linotype"/>
      <family val="1"/>
    </font>
    <font>
      <b/>
      <sz val="12"/>
      <color theme="0"/>
      <name val="Palatino Linotype"/>
      <family val="1"/>
    </font>
    <font>
      <sz val="9"/>
      <color theme="0"/>
      <name val="Geneva"/>
    </font>
    <font>
      <b/>
      <sz val="11"/>
      <color theme="0"/>
      <name val="Palatino Linotype"/>
      <family val="1"/>
    </font>
    <font>
      <b/>
      <i/>
      <sz val="11"/>
      <color theme="1"/>
      <name val="Palatino Linotype"/>
      <family val="1"/>
    </font>
    <font>
      <b/>
      <sz val="14"/>
      <name val="Arial"/>
      <family val="2"/>
    </font>
    <font>
      <b/>
      <sz val="11.5"/>
      <name val="Palatino Linotype"/>
      <family val="1"/>
    </font>
    <font>
      <b/>
      <i/>
      <sz val="11.5"/>
      <color theme="0"/>
      <name val="Palatino Linotype"/>
      <family val="1"/>
    </font>
    <font>
      <b/>
      <sz val="11"/>
      <color rgb="FF00B050"/>
      <name val="Palatino Linotype"/>
      <family val="1"/>
    </font>
    <font>
      <b/>
      <sz val="11"/>
      <color rgb="FF7030A0"/>
      <name val="Palatino Linotype"/>
      <family val="1"/>
    </font>
    <font>
      <i/>
      <sz val="9"/>
      <name val="Geneva"/>
    </font>
    <font>
      <sz val="9"/>
      <color theme="7" tint="0.79998168889431442"/>
      <name val="Geneva"/>
    </font>
    <font>
      <b/>
      <i/>
      <vertAlign val="subscript"/>
      <sz val="12"/>
      <color theme="0"/>
      <name val="Palatino Linotype"/>
      <family val="1"/>
    </font>
    <font>
      <b/>
      <vertAlign val="subscript"/>
      <sz val="11"/>
      <name val="Palatino Linotype"/>
      <family val="1"/>
    </font>
    <font>
      <sz val="10"/>
      <color theme="2"/>
      <name val="Arial"/>
      <family val="2"/>
    </font>
    <font>
      <b/>
      <sz val="12"/>
      <color theme="2"/>
      <name val="Palatino Linotype"/>
      <family val="1"/>
    </font>
    <font>
      <b/>
      <sz val="11"/>
      <color theme="2"/>
      <name val="Palatino Linotype"/>
      <family val="1"/>
    </font>
    <font>
      <sz val="11"/>
      <color theme="2"/>
      <name val="Calibri"/>
      <family val="2"/>
      <scheme val="minor"/>
    </font>
    <font>
      <i/>
      <sz val="11"/>
      <color theme="7" tint="0.79998168889431442"/>
      <name val="Calibri"/>
      <family val="2"/>
      <scheme val="minor"/>
    </font>
    <font>
      <sz val="11"/>
      <color theme="7" tint="0.79998168889431442"/>
      <name val="Calibri"/>
      <family val="2"/>
      <scheme val="minor"/>
    </font>
    <font>
      <sz val="10"/>
      <color theme="2" tint="-9.9978637043366805E-2"/>
      <name val="Arial"/>
      <family val="2"/>
    </font>
    <font>
      <sz val="11"/>
      <color theme="2" tint="-9.9978637043366805E-2"/>
      <name val="Calibri"/>
      <family val="2"/>
      <scheme val="minor"/>
    </font>
    <font>
      <sz val="10"/>
      <color theme="0" tint="-0.14999847407452621"/>
      <name val="Arial"/>
      <family val="2"/>
    </font>
    <font>
      <b/>
      <sz val="10"/>
      <color theme="2"/>
      <name val="Palatino Linotype"/>
      <family val="1"/>
    </font>
    <font>
      <i/>
      <sz val="9"/>
      <color theme="2"/>
      <name val="Geneva"/>
    </font>
    <font>
      <sz val="9"/>
      <color theme="2"/>
      <name val="Geneva"/>
    </font>
    <font>
      <b/>
      <i/>
      <sz val="12"/>
      <color theme="2"/>
      <name val="Palatino Linotype"/>
      <family val="1"/>
    </font>
    <font>
      <b/>
      <i/>
      <vertAlign val="subscript"/>
      <sz val="12"/>
      <color theme="2"/>
      <name val="Palatino Linotype"/>
      <family val="1"/>
    </font>
    <font>
      <b/>
      <vertAlign val="superscript"/>
      <sz val="11"/>
      <color theme="2"/>
      <name val="Palatino Linotype"/>
      <family val="1"/>
    </font>
    <font>
      <b/>
      <sz val="11"/>
      <color theme="2"/>
      <name val="Calibri"/>
      <family val="2"/>
      <scheme val="minor"/>
    </font>
    <font>
      <b/>
      <sz val="12"/>
      <color theme="2"/>
      <name val="Plantagenet Cherokee"/>
      <family val="1"/>
    </font>
    <font>
      <b/>
      <vertAlign val="superscript"/>
      <sz val="12"/>
      <color theme="2"/>
      <name val="Plantagenet Cherokee"/>
      <family val="1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00"/>
      </patternFill>
    </fill>
  </fills>
  <borders count="3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78">
    <xf numFmtId="0" fontId="0" fillId="0" borderId="0" xfId="0"/>
    <xf numFmtId="2" fontId="3" fillId="0" borderId="0" xfId="1" applyNumberFormat="1" applyFont="1" applyAlignment="1" applyProtection="1">
      <alignment horizontal="center"/>
    </xf>
    <xf numFmtId="2" fontId="4" fillId="2" borderId="1" xfId="1" applyNumberFormat="1" applyFont="1" applyFill="1" applyBorder="1" applyAlignment="1" applyProtection="1">
      <alignment horizontal="center" vertical="center" wrapText="1"/>
    </xf>
    <xf numFmtId="2" fontId="4" fillId="2" borderId="2" xfId="1" applyNumberFormat="1" applyFont="1" applyFill="1" applyBorder="1" applyAlignment="1" applyProtection="1">
      <alignment horizontal="center" vertical="top" wrapText="1"/>
    </xf>
    <xf numFmtId="2" fontId="4" fillId="2" borderId="3" xfId="1" applyNumberFormat="1" applyFont="1" applyFill="1" applyBorder="1" applyAlignment="1" applyProtection="1">
      <alignment horizontal="center" vertical="center" wrapText="1"/>
    </xf>
    <xf numFmtId="1" fontId="8" fillId="0" borderId="4" xfId="1" applyNumberFormat="1" applyFont="1" applyFill="1" applyBorder="1" applyAlignment="1" applyProtection="1">
      <alignment horizontal="center"/>
    </xf>
    <xf numFmtId="0" fontId="9" fillId="3" borderId="5" xfId="1" applyFont="1" applyFill="1" applyBorder="1" applyAlignment="1" applyProtection="1">
      <alignment horizontal="center" vertical="center"/>
      <protection locked="0"/>
    </xf>
    <xf numFmtId="2" fontId="10" fillId="0" borderId="4" xfId="1" applyNumberFormat="1" applyFont="1" applyFill="1" applyBorder="1" applyAlignment="1" applyProtection="1">
      <alignment horizontal="center" vertical="center"/>
    </xf>
    <xf numFmtId="1" fontId="8" fillId="0" borderId="5" xfId="1" applyNumberFormat="1" applyFont="1" applyFill="1" applyBorder="1" applyAlignment="1" applyProtection="1">
      <alignment horizontal="center"/>
    </xf>
    <xf numFmtId="2" fontId="10" fillId="0" borderId="5" xfId="1" applyNumberFormat="1" applyFont="1" applyFill="1" applyBorder="1" applyAlignment="1" applyProtection="1">
      <alignment horizontal="center" vertical="center"/>
    </xf>
    <xf numFmtId="2" fontId="10" fillId="0" borderId="6" xfId="1" applyNumberFormat="1" applyFont="1" applyFill="1" applyBorder="1" applyAlignment="1" applyProtection="1">
      <alignment horizontal="center" vertical="center"/>
    </xf>
    <xf numFmtId="164" fontId="10" fillId="6" borderId="11" xfId="1" applyNumberFormat="1" applyFont="1" applyFill="1" applyBorder="1" applyAlignment="1" applyProtection="1">
      <alignment horizontal="left" vertical="center"/>
      <protection locked="0"/>
    </xf>
    <xf numFmtId="0" fontId="11" fillId="0" borderId="13" xfId="1" applyFont="1" applyFill="1" applyBorder="1" applyAlignment="1" applyProtection="1">
      <alignment horizontal="left" vertical="center"/>
    </xf>
    <xf numFmtId="1" fontId="11" fillId="0" borderId="5" xfId="1" applyNumberFormat="1" applyFont="1" applyFill="1" applyBorder="1" applyAlignment="1" applyProtection="1">
      <alignment horizontal="center" vertical="center"/>
    </xf>
    <xf numFmtId="164" fontId="11" fillId="0" borderId="5" xfId="1" applyNumberFormat="1" applyFont="1" applyBorder="1" applyAlignment="1" applyProtection="1">
      <alignment horizontal="center" vertical="center"/>
    </xf>
    <xf numFmtId="164" fontId="11" fillId="0" borderId="5" xfId="1" applyNumberFormat="1" applyFont="1" applyFill="1" applyBorder="1" applyAlignment="1" applyProtection="1">
      <alignment horizontal="center" vertical="center"/>
    </xf>
    <xf numFmtId="2" fontId="11" fillId="0" borderId="5" xfId="1" applyNumberFormat="1" applyFont="1" applyFill="1" applyBorder="1" applyAlignment="1" applyProtection="1">
      <alignment horizontal="center" vertical="center"/>
    </xf>
    <xf numFmtId="0" fontId="11" fillId="0" borderId="7" xfId="1" applyFont="1" applyFill="1" applyBorder="1" applyAlignment="1" applyProtection="1">
      <alignment horizontal="left" vertical="center"/>
    </xf>
    <xf numFmtId="1" fontId="11" fillId="0" borderId="8" xfId="1" applyNumberFormat="1" applyFont="1" applyFill="1" applyBorder="1" applyAlignment="1" applyProtection="1">
      <alignment horizontal="center" vertical="center"/>
    </xf>
    <xf numFmtId="2" fontId="11" fillId="0" borderId="8" xfId="1" applyNumberFormat="1" applyFont="1" applyFill="1" applyBorder="1" applyAlignment="1" applyProtection="1">
      <alignment horizontal="center"/>
    </xf>
    <xf numFmtId="164" fontId="10" fillId="6" borderId="23" xfId="1" applyNumberFormat="1" applyFont="1" applyFill="1" applyBorder="1" applyAlignment="1" applyProtection="1">
      <alignment horizontal="left" vertical="center"/>
      <protection locked="0"/>
    </xf>
    <xf numFmtId="164" fontId="19" fillId="4" borderId="29" xfId="1" applyNumberFormat="1" applyFont="1" applyFill="1" applyBorder="1" applyAlignment="1" applyProtection="1">
      <alignment horizontal="left"/>
    </xf>
    <xf numFmtId="164" fontId="20" fillId="4" borderId="27" xfId="1" applyNumberFormat="1" applyFont="1" applyFill="1" applyBorder="1" applyAlignment="1" applyProtection="1">
      <alignment horizontal="left"/>
    </xf>
    <xf numFmtId="2" fontId="7" fillId="10" borderId="0" xfId="1" applyNumberFormat="1" applyFont="1" applyFill="1" applyAlignment="1" applyProtection="1">
      <alignment horizontal="center"/>
    </xf>
    <xf numFmtId="2" fontId="4" fillId="2" borderId="2" xfId="1" applyNumberFormat="1" applyFont="1" applyFill="1" applyBorder="1" applyAlignment="1" applyProtection="1">
      <alignment horizontal="center" vertical="center"/>
    </xf>
    <xf numFmtId="2" fontId="4" fillId="2" borderId="33" xfId="1" applyNumberFormat="1" applyFont="1" applyFill="1" applyBorder="1" applyAlignment="1" applyProtection="1">
      <alignment horizontal="center" vertical="center" wrapText="1"/>
    </xf>
    <xf numFmtId="165" fontId="12" fillId="5" borderId="5" xfId="1" applyNumberFormat="1" applyFont="1" applyFill="1" applyBorder="1" applyAlignment="1" applyProtection="1">
      <alignment horizontal="center"/>
    </xf>
    <xf numFmtId="164" fontId="12" fillId="5" borderId="5" xfId="1" applyNumberFormat="1" applyFont="1" applyFill="1" applyBorder="1" applyAlignment="1" applyProtection="1">
      <alignment horizontal="center"/>
    </xf>
    <xf numFmtId="164" fontId="10" fillId="0" borderId="11" xfId="1" applyNumberFormat="1" applyFont="1" applyBorder="1" applyAlignment="1" applyProtection="1">
      <alignment horizontal="left" vertical="center"/>
    </xf>
    <xf numFmtId="2" fontId="3" fillId="10" borderId="0" xfId="1" applyNumberFormat="1" applyFont="1" applyFill="1" applyAlignment="1" applyProtection="1">
      <alignment horizontal="center"/>
    </xf>
    <xf numFmtId="2" fontId="4" fillId="2" borderId="2" xfId="1" applyNumberFormat="1" applyFont="1" applyFill="1" applyBorder="1" applyAlignment="1" applyProtection="1">
      <alignment horizontal="center" vertical="center" wrapText="1"/>
    </xf>
    <xf numFmtId="2" fontId="5" fillId="2" borderId="34" xfId="1" applyNumberFormat="1" applyFont="1" applyFill="1" applyBorder="1" applyAlignment="1" applyProtection="1">
      <alignment horizontal="center" vertical="center" wrapText="1"/>
    </xf>
    <xf numFmtId="164" fontId="12" fillId="5" borderId="5" xfId="1" applyNumberFormat="1" applyFont="1" applyFill="1" applyBorder="1" applyAlignment="1" applyProtection="1">
      <alignment horizontal="center" vertical="center"/>
    </xf>
    <xf numFmtId="2" fontId="4" fillId="5" borderId="5" xfId="1" applyNumberFormat="1" applyFont="1" applyFill="1" applyBorder="1" applyAlignment="1" applyProtection="1">
      <alignment horizontal="center"/>
    </xf>
    <xf numFmtId="2" fontId="25" fillId="0" borderId="0" xfId="1" applyNumberFormat="1" applyFont="1" applyAlignment="1" applyProtection="1">
      <alignment horizontal="center"/>
    </xf>
    <xf numFmtId="164" fontId="20" fillId="4" borderId="32" xfId="1" applyNumberFormat="1" applyFont="1" applyFill="1" applyBorder="1" applyAlignment="1" applyProtection="1">
      <alignment horizontal="left"/>
    </xf>
    <xf numFmtId="2" fontId="6" fillId="10" borderId="0" xfId="1" applyNumberFormat="1" applyFont="1" applyFill="1" applyBorder="1" applyAlignment="1" applyProtection="1">
      <alignment horizontal="center"/>
    </xf>
    <xf numFmtId="0" fontId="13" fillId="10" borderId="0" xfId="1" applyFont="1" applyFill="1" applyBorder="1" applyProtection="1"/>
    <xf numFmtId="2" fontId="16" fillId="10" borderId="0" xfId="1" applyNumberFormat="1" applyFont="1" applyFill="1" applyProtection="1"/>
    <xf numFmtId="2" fontId="33" fillId="10" borderId="0" xfId="1" applyNumberFormat="1" applyFont="1" applyFill="1" applyAlignment="1" applyProtection="1">
      <alignment horizontal="center"/>
    </xf>
    <xf numFmtId="2" fontId="31" fillId="10" borderId="0" xfId="1" applyNumberFormat="1" applyFont="1" applyFill="1" applyAlignment="1" applyProtection="1">
      <alignment horizontal="center"/>
    </xf>
    <xf numFmtId="2" fontId="31" fillId="10" borderId="0" xfId="1" applyNumberFormat="1" applyFont="1" applyFill="1" applyBorder="1" applyAlignment="1" applyProtection="1">
      <alignment horizontal="center"/>
    </xf>
    <xf numFmtId="2" fontId="3" fillId="10" borderId="0" xfId="1" applyNumberFormat="1" applyFont="1" applyFill="1" applyBorder="1" applyAlignment="1" applyProtection="1">
      <alignment horizontal="center"/>
    </xf>
    <xf numFmtId="0" fontId="2" fillId="10" borderId="0" xfId="1" applyFill="1" applyProtection="1"/>
    <xf numFmtId="2" fontId="6" fillId="10" borderId="0" xfId="1" applyNumberFormat="1" applyFont="1" applyFill="1" applyAlignment="1" applyProtection="1">
      <alignment horizontal="center"/>
    </xf>
    <xf numFmtId="0" fontId="13" fillId="10" borderId="0" xfId="1" applyFont="1" applyFill="1" applyProtection="1"/>
    <xf numFmtId="0" fontId="22" fillId="10" borderId="0" xfId="1" applyFont="1" applyFill="1" applyBorder="1" applyProtection="1"/>
    <xf numFmtId="2" fontId="7" fillId="10" borderId="0" xfId="1" applyNumberFormat="1" applyFont="1" applyFill="1" applyBorder="1" applyAlignment="1" applyProtection="1">
      <alignment horizontal="center"/>
    </xf>
    <xf numFmtId="2" fontId="25" fillId="10" borderId="0" xfId="1" applyNumberFormat="1" applyFont="1" applyFill="1" applyAlignment="1" applyProtection="1">
      <alignment horizontal="center"/>
    </xf>
    <xf numFmtId="0" fontId="1" fillId="10" borderId="0" xfId="1" applyFont="1" applyFill="1" applyBorder="1" applyProtection="1"/>
    <xf numFmtId="0" fontId="32" fillId="10" borderId="0" xfId="1" applyFont="1" applyFill="1" applyBorder="1" applyProtection="1"/>
    <xf numFmtId="2" fontId="31" fillId="10" borderId="0" xfId="1" applyNumberFormat="1" applyFont="1" applyFill="1" applyBorder="1" applyAlignment="1" applyProtection="1">
      <alignment horizontal="center" vertical="center" wrapText="1"/>
    </xf>
    <xf numFmtId="2" fontId="31" fillId="10" borderId="0" xfId="1" applyNumberFormat="1" applyFont="1" applyFill="1" applyBorder="1" applyAlignment="1" applyProtection="1">
      <alignment horizontal="right"/>
    </xf>
    <xf numFmtId="2" fontId="33" fillId="10" borderId="0" xfId="1" applyNumberFormat="1" applyFont="1" applyFill="1" applyBorder="1" applyAlignment="1" applyProtection="1">
      <alignment horizontal="center"/>
    </xf>
    <xf numFmtId="0" fontId="2" fillId="10" borderId="0" xfId="1" applyFill="1" applyBorder="1" applyAlignment="1" applyProtection="1"/>
    <xf numFmtId="2" fontId="25" fillId="10" borderId="0" xfId="1" applyNumberFormat="1" applyFont="1" applyFill="1" applyBorder="1" applyAlignment="1" applyProtection="1">
      <alignment horizontal="right"/>
    </xf>
    <xf numFmtId="2" fontId="3" fillId="10" borderId="0" xfId="1" applyNumberFormat="1" applyFont="1" applyFill="1" applyBorder="1" applyAlignment="1" applyProtection="1">
      <alignment vertical="center" wrapText="1"/>
    </xf>
    <xf numFmtId="2" fontId="7" fillId="10" borderId="0" xfId="1" applyNumberFormat="1" applyFont="1" applyFill="1" applyAlignment="1" applyProtection="1">
      <alignment vertical="center"/>
    </xf>
    <xf numFmtId="2" fontId="3" fillId="10" borderId="0" xfId="1" applyNumberFormat="1" applyFont="1" applyFill="1" applyAlignment="1" applyProtection="1">
      <alignment vertical="center"/>
    </xf>
    <xf numFmtId="2" fontId="10" fillId="10" borderId="0" xfId="1" applyNumberFormat="1" applyFont="1" applyFill="1" applyBorder="1" applyAlignment="1" applyProtection="1">
      <alignment horizontal="center" vertical="center"/>
    </xf>
    <xf numFmtId="2" fontId="7" fillId="10" borderId="0" xfId="1" applyNumberFormat="1" applyFont="1" applyFill="1" applyBorder="1" applyAlignment="1" applyProtection="1">
      <alignment horizontal="center" vertical="center"/>
    </xf>
    <xf numFmtId="166" fontId="7" fillId="10" borderId="0" xfId="1" applyNumberFormat="1" applyFont="1" applyFill="1" applyBorder="1" applyAlignment="1" applyProtection="1">
      <alignment horizontal="center" vertical="center"/>
    </xf>
    <xf numFmtId="1" fontId="7" fillId="10" borderId="0" xfId="1" applyNumberFormat="1" applyFont="1" applyFill="1" applyAlignment="1" applyProtection="1">
      <alignment horizontal="center"/>
    </xf>
    <xf numFmtId="1" fontId="34" fillId="10" borderId="0" xfId="1" applyNumberFormat="1" applyFont="1" applyFill="1" applyBorder="1" applyAlignment="1" applyProtection="1">
      <alignment horizontal="center"/>
    </xf>
    <xf numFmtId="2" fontId="26" fillId="10" borderId="0" xfId="1" applyNumberFormat="1" applyFont="1" applyFill="1" applyBorder="1" applyAlignment="1" applyProtection="1">
      <alignment horizontal="center" vertical="center"/>
    </xf>
    <xf numFmtId="2" fontId="25" fillId="10" borderId="0" xfId="1" applyNumberFormat="1" applyFont="1" applyFill="1" applyBorder="1" applyAlignment="1" applyProtection="1">
      <alignment horizontal="center"/>
    </xf>
    <xf numFmtId="164" fontId="19" fillId="4" borderId="11" xfId="1" applyNumberFormat="1" applyFont="1" applyFill="1" applyBorder="1" applyAlignment="1" applyProtection="1">
      <alignment horizontal="left"/>
    </xf>
    <xf numFmtId="0" fontId="35" fillId="10" borderId="0" xfId="1" applyFont="1" applyFill="1" applyBorder="1" applyAlignment="1" applyProtection="1">
      <alignment horizontal="center"/>
    </xf>
    <xf numFmtId="0" fontId="36" fillId="10" borderId="0" xfId="1" applyFont="1" applyFill="1" applyBorder="1" applyAlignment="1" applyProtection="1"/>
    <xf numFmtId="0" fontId="36" fillId="10" borderId="0" xfId="1" applyFont="1" applyFill="1" applyBorder="1" applyProtection="1"/>
    <xf numFmtId="0" fontId="36" fillId="10" borderId="0" xfId="1" applyFont="1" applyFill="1" applyProtection="1"/>
    <xf numFmtId="0" fontId="2" fillId="10" borderId="0" xfId="1" applyFill="1" applyBorder="1" applyProtection="1"/>
    <xf numFmtId="0" fontId="21" fillId="10" borderId="0" xfId="1" applyFont="1" applyFill="1" applyBorder="1" applyAlignment="1" applyProtection="1">
      <alignment horizontal="centerContinuous"/>
    </xf>
    <xf numFmtId="164" fontId="10" fillId="6" borderId="37" xfId="1" applyNumberFormat="1" applyFont="1" applyFill="1" applyBorder="1" applyAlignment="1" applyProtection="1">
      <alignment horizontal="left" vertical="center"/>
      <protection locked="0"/>
    </xf>
    <xf numFmtId="2" fontId="33" fillId="10" borderId="0" xfId="1" applyNumberFormat="1" applyFont="1" applyFill="1" applyAlignment="1" applyProtection="1"/>
    <xf numFmtId="2" fontId="3" fillId="10" borderId="0" xfId="1" applyNumberFormat="1" applyFont="1" applyFill="1" applyBorder="1" applyAlignment="1" applyProtection="1"/>
    <xf numFmtId="0" fontId="29" fillId="10" borderId="0" xfId="0" applyFont="1" applyFill="1" applyBorder="1" applyAlignment="1" applyProtection="1">
      <alignment horizontal="center"/>
    </xf>
    <xf numFmtId="0" fontId="30" fillId="10" borderId="0" xfId="0" applyFont="1" applyFill="1" applyBorder="1" applyAlignment="1" applyProtection="1"/>
    <xf numFmtId="0" fontId="0" fillId="10" borderId="0" xfId="0" applyFill="1" applyBorder="1" applyAlignment="1" applyProtection="1"/>
    <xf numFmtId="0" fontId="27" fillId="11" borderId="0" xfId="1" applyFont="1" applyFill="1" applyBorder="1" applyAlignment="1" applyProtection="1">
      <alignment horizontal="center" vertical="center"/>
    </xf>
    <xf numFmtId="0" fontId="28" fillId="10" borderId="0" xfId="0" applyFont="1" applyFill="1" applyBorder="1" applyProtection="1"/>
    <xf numFmtId="2" fontId="37" fillId="10" borderId="0" xfId="1" applyNumberFormat="1" applyFont="1" applyFill="1" applyBorder="1" applyAlignment="1" applyProtection="1">
      <alignment horizontal="left" vertical="top" wrapText="1"/>
    </xf>
    <xf numFmtId="2" fontId="37" fillId="10" borderId="0" xfId="1" applyNumberFormat="1" applyFont="1" applyFill="1" applyBorder="1" applyAlignment="1" applyProtection="1">
      <alignment horizontal="center" vertical="top" wrapText="1"/>
    </xf>
    <xf numFmtId="0" fontId="0" fillId="0" borderId="0" xfId="0" applyProtection="1"/>
    <xf numFmtId="0" fontId="28" fillId="10" borderId="0" xfId="0" applyFont="1" applyFill="1" applyBorder="1" applyAlignment="1" applyProtection="1">
      <alignment horizontal="center"/>
    </xf>
    <xf numFmtId="2" fontId="27" fillId="11" borderId="0" xfId="1" applyNumberFormat="1" applyFont="1" applyFill="1" applyBorder="1" applyAlignment="1" applyProtection="1">
      <alignment horizontal="center" vertical="center"/>
    </xf>
    <xf numFmtId="2" fontId="27" fillId="11" borderId="0" xfId="1" applyNumberFormat="1" applyFont="1" applyFill="1" applyBorder="1" applyAlignment="1" applyProtection="1">
      <alignment horizontal="center"/>
    </xf>
    <xf numFmtId="0" fontId="27" fillId="10" borderId="0" xfId="1" applyFont="1" applyFill="1" applyBorder="1" applyAlignment="1" applyProtection="1">
      <alignment horizontal="center" vertical="center"/>
    </xf>
    <xf numFmtId="0" fontId="41" fillId="10" borderId="0" xfId="0" applyFont="1" applyFill="1" applyBorder="1" applyProtection="1"/>
    <xf numFmtId="0" fontId="41" fillId="10" borderId="0" xfId="0" applyFont="1" applyFill="1" applyBorder="1" applyAlignment="1" applyProtection="1">
      <alignment horizontal="center"/>
    </xf>
    <xf numFmtId="164" fontId="28" fillId="10" borderId="0" xfId="0" applyNumberFormat="1" applyFont="1" applyFill="1" applyBorder="1" applyProtection="1"/>
    <xf numFmtId="0" fontId="40" fillId="10" borderId="0" xfId="0" applyFont="1" applyFill="1" applyBorder="1" applyProtection="1"/>
    <xf numFmtId="2" fontId="4" fillId="2" borderId="38" xfId="1" applyNumberFormat="1" applyFont="1" applyFill="1" applyBorder="1" applyAlignment="1" applyProtection="1">
      <alignment horizontal="center" vertical="center" wrapText="1"/>
    </xf>
    <xf numFmtId="0" fontId="27" fillId="10" borderId="0" xfId="0" applyFont="1" applyFill="1" applyBorder="1" applyProtection="1"/>
    <xf numFmtId="0" fontId="28" fillId="10" borderId="0" xfId="0" applyFont="1" applyFill="1" applyProtection="1"/>
    <xf numFmtId="0" fontId="27" fillId="10" borderId="0" xfId="0" applyFont="1" applyFill="1" applyBorder="1" applyAlignment="1" applyProtection="1">
      <alignment horizontal="left" vertical="center"/>
    </xf>
    <xf numFmtId="0" fontId="27" fillId="10" borderId="0" xfId="0" applyFont="1" applyFill="1" applyBorder="1" applyAlignment="1" applyProtection="1">
      <alignment horizontal="center"/>
    </xf>
    <xf numFmtId="2" fontId="4" fillId="2" borderId="2" xfId="1" applyNumberFormat="1" applyFont="1" applyFill="1" applyBorder="1" applyAlignment="1" applyProtection="1">
      <alignment horizontal="center" vertical="center" wrapText="1"/>
    </xf>
    <xf numFmtId="2" fontId="11" fillId="4" borderId="5" xfId="1" applyNumberFormat="1" applyFont="1" applyFill="1" applyBorder="1" applyAlignment="1" applyProtection="1">
      <alignment horizontal="right" vertical="center"/>
    </xf>
    <xf numFmtId="2" fontId="11" fillId="0" borderId="10" xfId="1" applyNumberFormat="1" applyFont="1" applyFill="1" applyBorder="1" applyAlignment="1" applyProtection="1">
      <alignment horizontal="right" vertical="center"/>
    </xf>
    <xf numFmtId="2" fontId="11" fillId="4" borderId="10" xfId="1" applyNumberFormat="1" applyFont="1" applyFill="1" applyBorder="1" applyAlignment="1" applyProtection="1">
      <alignment horizontal="right" vertical="center" wrapText="1"/>
    </xf>
    <xf numFmtId="2" fontId="31" fillId="10" borderId="0" xfId="1" applyNumberFormat="1" applyFont="1" applyFill="1" applyBorder="1" applyAlignment="1" applyProtection="1">
      <alignment horizontal="center" vertical="center"/>
    </xf>
    <xf numFmtId="2" fontId="18" fillId="2" borderId="22" xfId="1" applyNumberFormat="1" applyFont="1" applyFill="1" applyBorder="1" applyAlignment="1" applyProtection="1">
      <alignment horizontal="center" vertical="center"/>
    </xf>
    <xf numFmtId="2" fontId="18" fillId="2" borderId="23" xfId="1" applyNumberFormat="1" applyFont="1" applyFill="1" applyBorder="1" applyAlignment="1" applyProtection="1">
      <alignment horizontal="center" vertical="center"/>
    </xf>
    <xf numFmtId="2" fontId="18" fillId="2" borderId="10" xfId="1" applyNumberFormat="1" applyFont="1" applyFill="1" applyBorder="1" applyAlignment="1" applyProtection="1">
      <alignment horizontal="center" vertical="center"/>
    </xf>
    <xf numFmtId="2" fontId="18" fillId="2" borderId="11" xfId="1" applyNumberFormat="1" applyFont="1" applyFill="1" applyBorder="1" applyAlignment="1" applyProtection="1">
      <alignment horizontal="center" vertical="center"/>
    </xf>
    <xf numFmtId="0" fontId="15" fillId="7" borderId="13" xfId="1" applyFont="1" applyFill="1" applyBorder="1" applyAlignment="1" applyProtection="1">
      <alignment horizontal="left" vertical="center" wrapText="1"/>
    </xf>
    <xf numFmtId="0" fontId="15" fillId="7" borderId="5" xfId="1" applyFont="1" applyFill="1" applyBorder="1" applyAlignment="1" applyProtection="1">
      <alignment horizontal="center" vertical="center"/>
    </xf>
    <xf numFmtId="0" fontId="15" fillId="7" borderId="14" xfId="1" applyFont="1" applyFill="1" applyBorder="1" applyAlignment="1" applyProtection="1">
      <alignment horizontal="center" vertical="center"/>
    </xf>
    <xf numFmtId="164" fontId="11" fillId="0" borderId="15" xfId="1" applyNumberFormat="1" applyFont="1" applyFill="1" applyBorder="1" applyAlignment="1" applyProtection="1">
      <alignment horizontal="center" vertical="center" wrapText="1"/>
    </xf>
    <xf numFmtId="164" fontId="11" fillId="0" borderId="17" xfId="1" applyNumberFormat="1" applyFont="1" applyFill="1" applyBorder="1" applyAlignment="1" applyProtection="1">
      <alignment horizontal="center" vertical="center" wrapText="1"/>
    </xf>
    <xf numFmtId="164" fontId="11" fillId="0" borderId="19" xfId="1" applyNumberFormat="1" applyFont="1" applyFill="1" applyBorder="1" applyAlignment="1" applyProtection="1">
      <alignment horizontal="center" vertical="center" wrapText="1"/>
    </xf>
    <xf numFmtId="2" fontId="4" fillId="2" borderId="21" xfId="1" applyNumberFormat="1" applyFont="1" applyFill="1" applyBorder="1" applyAlignment="1" applyProtection="1">
      <alignment horizontal="center" vertical="center"/>
    </xf>
    <xf numFmtId="2" fontId="4" fillId="2" borderId="22" xfId="1" applyNumberFormat="1" applyFont="1" applyFill="1" applyBorder="1" applyAlignment="1" applyProtection="1">
      <alignment horizontal="center" vertical="center"/>
    </xf>
    <xf numFmtId="2" fontId="4" fillId="2" borderId="23" xfId="1" applyNumberFormat="1" applyFont="1" applyFill="1" applyBorder="1" applyAlignment="1" applyProtection="1">
      <alignment horizontal="center" vertical="center"/>
    </xf>
    <xf numFmtId="2" fontId="4" fillId="2" borderId="9" xfId="1" applyNumberFormat="1" applyFont="1" applyFill="1" applyBorder="1" applyAlignment="1" applyProtection="1">
      <alignment horizontal="center" vertical="center"/>
    </xf>
    <xf numFmtId="2" fontId="4" fillId="2" borderId="10" xfId="1" applyNumberFormat="1" applyFont="1" applyFill="1" applyBorder="1" applyAlignment="1" applyProtection="1">
      <alignment horizontal="center" vertical="center"/>
    </xf>
    <xf numFmtId="2" fontId="4" fillId="2" borderId="11" xfId="1" applyNumberFormat="1" applyFont="1" applyFill="1" applyBorder="1" applyAlignment="1" applyProtection="1">
      <alignment horizontal="center" vertical="center"/>
    </xf>
    <xf numFmtId="2" fontId="17" fillId="0" borderId="21" xfId="1" applyNumberFormat="1" applyFont="1" applyBorder="1" applyAlignment="1" applyProtection="1">
      <alignment horizontal="center" vertical="center" wrapText="1"/>
    </xf>
    <xf numFmtId="2" fontId="17" fillId="0" borderId="22" xfId="1" applyNumberFormat="1" applyFont="1" applyBorder="1" applyAlignment="1" applyProtection="1">
      <alignment horizontal="center" vertical="center" wrapText="1"/>
    </xf>
    <xf numFmtId="2" fontId="17" fillId="0" borderId="23" xfId="1" applyNumberFormat="1" applyFont="1" applyBorder="1" applyAlignment="1" applyProtection="1">
      <alignment horizontal="center" vertical="center" wrapText="1"/>
    </xf>
    <xf numFmtId="2" fontId="17" fillId="0" borderId="24" xfId="1" applyNumberFormat="1" applyFont="1" applyBorder="1" applyAlignment="1" applyProtection="1">
      <alignment horizontal="center" vertical="center" wrapText="1"/>
    </xf>
    <xf numFmtId="2" fontId="17" fillId="0" borderId="0" xfId="1" applyNumberFormat="1" applyFont="1" applyBorder="1" applyAlignment="1" applyProtection="1">
      <alignment horizontal="center" vertical="center" wrapText="1"/>
    </xf>
    <xf numFmtId="2" fontId="17" fillId="0" borderId="25" xfId="1" applyNumberFormat="1" applyFont="1" applyBorder="1" applyAlignment="1" applyProtection="1">
      <alignment horizontal="center" vertical="center" wrapText="1"/>
    </xf>
    <xf numFmtId="2" fontId="17" fillId="0" borderId="9" xfId="1" applyNumberFormat="1" applyFont="1" applyBorder="1" applyAlignment="1" applyProtection="1">
      <alignment horizontal="center" vertical="center" wrapText="1"/>
    </xf>
    <xf numFmtId="2" fontId="17" fillId="0" borderId="10" xfId="1" applyNumberFormat="1" applyFont="1" applyBorder="1" applyAlignment="1" applyProtection="1">
      <alignment horizontal="center" vertical="center" wrapText="1"/>
    </xf>
    <xf numFmtId="2" fontId="17" fillId="0" borderId="11" xfId="1" applyNumberFormat="1" applyFont="1" applyBorder="1" applyAlignment="1" applyProtection="1">
      <alignment horizontal="center" vertical="center" wrapText="1"/>
    </xf>
    <xf numFmtId="2" fontId="26" fillId="10" borderId="0" xfId="1" applyNumberFormat="1" applyFont="1" applyFill="1" applyBorder="1" applyAlignment="1" applyProtection="1">
      <alignment horizontal="center" vertical="center" wrapText="1"/>
    </xf>
    <xf numFmtId="2" fontId="5" fillId="9" borderId="21" xfId="1" applyNumberFormat="1" applyFont="1" applyFill="1" applyBorder="1" applyAlignment="1" applyProtection="1">
      <alignment horizontal="center" vertical="center" wrapText="1"/>
    </xf>
    <xf numFmtId="2" fontId="5" fillId="9" borderId="22" xfId="1" applyNumberFormat="1" applyFont="1" applyFill="1" applyBorder="1" applyAlignment="1" applyProtection="1">
      <alignment horizontal="center" vertical="center" wrapText="1"/>
    </xf>
    <xf numFmtId="2" fontId="5" fillId="9" borderId="23" xfId="1" applyNumberFormat="1" applyFont="1" applyFill="1" applyBorder="1" applyAlignment="1" applyProtection="1">
      <alignment horizontal="center" vertical="center" wrapText="1"/>
    </xf>
    <xf numFmtId="2" fontId="5" fillId="9" borderId="9" xfId="1" applyNumberFormat="1" applyFont="1" applyFill="1" applyBorder="1" applyAlignment="1" applyProtection="1">
      <alignment horizontal="center" vertical="center" wrapText="1"/>
    </xf>
    <xf numFmtId="2" fontId="5" fillId="9" borderId="10" xfId="1" applyNumberFormat="1" applyFont="1" applyFill="1" applyBorder="1" applyAlignment="1" applyProtection="1">
      <alignment horizontal="center" vertical="center" wrapText="1"/>
    </xf>
    <xf numFmtId="2" fontId="5" fillId="9" borderId="11" xfId="1" applyNumberFormat="1" applyFont="1" applyFill="1" applyBorder="1" applyAlignment="1" applyProtection="1">
      <alignment horizontal="center" vertical="center" wrapText="1"/>
    </xf>
    <xf numFmtId="2" fontId="11" fillId="4" borderId="21" xfId="1" applyNumberFormat="1" applyFont="1" applyFill="1" applyBorder="1" applyAlignment="1" applyProtection="1">
      <alignment horizontal="right" vertical="center"/>
    </xf>
    <xf numFmtId="2" fontId="11" fillId="4" borderId="22" xfId="1" applyNumberFormat="1" applyFont="1" applyFill="1" applyBorder="1" applyAlignment="1" applyProtection="1">
      <alignment horizontal="right" vertical="center"/>
    </xf>
    <xf numFmtId="2" fontId="19" fillId="4" borderId="12" xfId="1" applyNumberFormat="1" applyFont="1" applyFill="1" applyBorder="1" applyAlignment="1" applyProtection="1">
      <alignment horizontal="right"/>
    </xf>
    <xf numFmtId="2" fontId="19" fillId="4" borderId="28" xfId="1" applyNumberFormat="1" applyFont="1" applyFill="1" applyBorder="1" applyAlignment="1" applyProtection="1">
      <alignment horizontal="right"/>
    </xf>
    <xf numFmtId="2" fontId="19" fillId="4" borderId="9" xfId="1" applyNumberFormat="1" applyFont="1" applyFill="1" applyBorder="1" applyAlignment="1" applyProtection="1">
      <alignment horizontal="right"/>
    </xf>
    <xf numFmtId="2" fontId="19" fillId="4" borderId="10" xfId="1" applyNumberFormat="1" applyFont="1" applyFill="1" applyBorder="1" applyAlignment="1" applyProtection="1">
      <alignment horizontal="right"/>
    </xf>
    <xf numFmtId="2" fontId="5" fillId="8" borderId="21" xfId="1" applyNumberFormat="1" applyFont="1" applyFill="1" applyBorder="1" applyAlignment="1" applyProtection="1">
      <alignment horizontal="center" vertical="center" wrapText="1"/>
    </xf>
    <xf numFmtId="2" fontId="5" fillId="8" borderId="22" xfId="1" applyNumberFormat="1" applyFont="1" applyFill="1" applyBorder="1" applyAlignment="1" applyProtection="1">
      <alignment horizontal="center" vertical="center" wrapText="1"/>
    </xf>
    <xf numFmtId="2" fontId="5" fillId="8" borderId="23" xfId="1" applyNumberFormat="1" applyFont="1" applyFill="1" applyBorder="1" applyAlignment="1" applyProtection="1">
      <alignment horizontal="center" vertical="center" wrapText="1"/>
    </xf>
    <xf numFmtId="2" fontId="5" fillId="8" borderId="24" xfId="1" applyNumberFormat="1" applyFont="1" applyFill="1" applyBorder="1" applyAlignment="1" applyProtection="1">
      <alignment horizontal="center" vertical="center" wrapText="1"/>
    </xf>
    <xf numFmtId="2" fontId="5" fillId="8" borderId="0" xfId="1" applyNumberFormat="1" applyFont="1" applyFill="1" applyBorder="1" applyAlignment="1" applyProtection="1">
      <alignment horizontal="center" vertical="center" wrapText="1"/>
    </xf>
    <xf numFmtId="2" fontId="5" fillId="8" borderId="25" xfId="1" applyNumberFormat="1" applyFont="1" applyFill="1" applyBorder="1" applyAlignment="1" applyProtection="1">
      <alignment horizontal="center" vertical="center" wrapText="1"/>
    </xf>
    <xf numFmtId="2" fontId="5" fillId="8" borderId="9" xfId="1" applyNumberFormat="1" applyFont="1" applyFill="1" applyBorder="1" applyAlignment="1" applyProtection="1">
      <alignment horizontal="center" vertical="center" wrapText="1"/>
    </xf>
    <xf numFmtId="2" fontId="5" fillId="8" borderId="10" xfId="1" applyNumberFormat="1" applyFont="1" applyFill="1" applyBorder="1" applyAlignment="1" applyProtection="1">
      <alignment horizontal="center" vertical="center" wrapText="1"/>
    </xf>
    <xf numFmtId="2" fontId="5" fillId="8" borderId="11" xfId="1" applyNumberFormat="1" applyFont="1" applyFill="1" applyBorder="1" applyAlignment="1" applyProtection="1">
      <alignment horizontal="center" vertical="center" wrapText="1"/>
    </xf>
    <xf numFmtId="2" fontId="11" fillId="4" borderId="35" xfId="1" applyNumberFormat="1" applyFont="1" applyFill="1" applyBorder="1" applyAlignment="1" applyProtection="1">
      <alignment horizontal="right" vertical="center"/>
    </xf>
    <xf numFmtId="2" fontId="11" fillId="4" borderId="36" xfId="1" applyNumberFormat="1" applyFont="1" applyFill="1" applyBorder="1" applyAlignment="1" applyProtection="1">
      <alignment horizontal="right" vertical="center"/>
    </xf>
    <xf numFmtId="164" fontId="10" fillId="4" borderId="23" xfId="1" applyNumberFormat="1" applyFont="1" applyFill="1" applyBorder="1" applyAlignment="1" applyProtection="1">
      <alignment horizontal="left" vertical="center" wrapText="1"/>
    </xf>
    <xf numFmtId="164" fontId="10" fillId="4" borderId="10" xfId="1" applyNumberFormat="1" applyFont="1" applyFill="1" applyBorder="1" applyAlignment="1" applyProtection="1">
      <alignment horizontal="left" vertical="center" wrapText="1"/>
    </xf>
    <xf numFmtId="2" fontId="11" fillId="4" borderId="21" xfId="1" applyNumberFormat="1" applyFont="1" applyFill="1" applyBorder="1" applyAlignment="1" applyProtection="1">
      <alignment horizontal="center" vertical="center" wrapText="1"/>
    </xf>
    <xf numFmtId="2" fontId="11" fillId="4" borderId="22" xfId="1" applyNumberFormat="1" applyFont="1" applyFill="1" applyBorder="1" applyAlignment="1" applyProtection="1">
      <alignment horizontal="center" vertical="center" wrapText="1"/>
    </xf>
    <xf numFmtId="2" fontId="11" fillId="4" borderId="9" xfId="1" applyNumberFormat="1" applyFont="1" applyFill="1" applyBorder="1" applyAlignment="1" applyProtection="1">
      <alignment horizontal="center" vertical="center" wrapText="1"/>
    </xf>
    <xf numFmtId="2" fontId="11" fillId="4" borderId="10" xfId="1" applyNumberFormat="1" applyFont="1" applyFill="1" applyBorder="1" applyAlignment="1" applyProtection="1">
      <alignment horizontal="center" vertical="center" wrapText="1"/>
    </xf>
    <xf numFmtId="2" fontId="20" fillId="4" borderId="30" xfId="1" applyNumberFormat="1" applyFont="1" applyFill="1" applyBorder="1" applyAlignment="1" applyProtection="1">
      <alignment horizontal="right"/>
    </xf>
    <xf numFmtId="2" fontId="20" fillId="4" borderId="32" xfId="1" applyNumberFormat="1" applyFont="1" applyFill="1" applyBorder="1" applyAlignment="1" applyProtection="1">
      <alignment horizontal="right"/>
    </xf>
    <xf numFmtId="2" fontId="25" fillId="10" borderId="0" xfId="1" applyNumberFormat="1" applyFont="1" applyFill="1" applyBorder="1" applyAlignment="1" applyProtection="1">
      <alignment horizontal="center" vertical="center" wrapText="1"/>
    </xf>
    <xf numFmtId="2" fontId="7" fillId="10" borderId="0" xfId="1" applyNumberFormat="1" applyFont="1" applyFill="1" applyAlignment="1" applyProtection="1">
      <alignment vertical="center" wrapText="1"/>
    </xf>
    <xf numFmtId="2" fontId="33" fillId="10" borderId="0" xfId="1" applyNumberFormat="1" applyFont="1" applyFill="1" applyBorder="1" applyAlignment="1" applyProtection="1">
      <alignment horizontal="center" vertical="center" wrapText="1"/>
    </xf>
    <xf numFmtId="2" fontId="3" fillId="10" borderId="0" xfId="1" applyNumberFormat="1" applyFont="1" applyFill="1" applyBorder="1" applyAlignment="1" applyProtection="1">
      <alignment horizontal="center" vertical="center" wrapText="1"/>
    </xf>
    <xf numFmtId="2" fontId="6" fillId="10" borderId="0" xfId="1" applyNumberFormat="1" applyFont="1" applyFill="1" applyBorder="1" applyAlignment="1" applyProtection="1">
      <alignment horizontal="center" vertical="center" wrapText="1"/>
    </xf>
    <xf numFmtId="0" fontId="14" fillId="2" borderId="21" xfId="1" applyFont="1" applyFill="1" applyBorder="1" applyAlignment="1" applyProtection="1">
      <alignment horizontal="center" vertical="center" wrapText="1"/>
    </xf>
    <xf numFmtId="0" fontId="14" fillId="2" borderId="22" xfId="1" applyFont="1" applyFill="1" applyBorder="1" applyAlignment="1" applyProtection="1">
      <alignment horizontal="center" vertical="center" wrapText="1"/>
    </xf>
    <xf numFmtId="0" fontId="14" fillId="2" borderId="23" xfId="1" applyFont="1" applyFill="1" applyBorder="1" applyAlignment="1" applyProtection="1">
      <alignment horizontal="center" vertical="center" wrapText="1"/>
    </xf>
    <xf numFmtId="0" fontId="14" fillId="2" borderId="30" xfId="1" applyFont="1" applyFill="1" applyBorder="1" applyAlignment="1" applyProtection="1">
      <alignment horizontal="center" vertical="center" wrapText="1"/>
    </xf>
    <xf numFmtId="0" fontId="14" fillId="2" borderId="31" xfId="1" applyFont="1" applyFill="1" applyBorder="1" applyAlignment="1" applyProtection="1">
      <alignment horizontal="center" vertical="center" wrapText="1"/>
    </xf>
    <xf numFmtId="0" fontId="14" fillId="2" borderId="32" xfId="1" applyFont="1" applyFill="1" applyBorder="1" applyAlignment="1" applyProtection="1">
      <alignment horizontal="center" vertical="center" wrapText="1"/>
    </xf>
    <xf numFmtId="0" fontId="40" fillId="10" borderId="0" xfId="0" applyFont="1" applyFill="1" applyBorder="1" applyAlignment="1" applyProtection="1">
      <alignment horizontal="center"/>
    </xf>
    <xf numFmtId="0" fontId="27" fillId="10" borderId="0" xfId="0" applyFont="1" applyFill="1" applyBorder="1" applyAlignment="1" applyProtection="1">
      <alignment horizontal="center"/>
    </xf>
    <xf numFmtId="0" fontId="28" fillId="10" borderId="0" xfId="0" applyFont="1" applyFill="1" applyBorder="1" applyAlignment="1" applyProtection="1">
      <alignment horizontal="center" vertical="center"/>
    </xf>
    <xf numFmtId="2" fontId="20" fillId="4" borderId="26" xfId="1" applyNumberFormat="1" applyFont="1" applyFill="1" applyBorder="1" applyAlignment="1" applyProtection="1">
      <alignment horizontal="right"/>
    </xf>
    <xf numFmtId="2" fontId="20" fillId="4" borderId="27" xfId="1" applyNumberFormat="1" applyFont="1" applyFill="1" applyBorder="1" applyAlignment="1" applyProtection="1">
      <alignment horizontal="right"/>
    </xf>
    <xf numFmtId="164" fontId="11" fillId="0" borderId="16" xfId="1" applyNumberFormat="1" applyFont="1" applyFill="1" applyBorder="1" applyAlignment="1" applyProtection="1">
      <alignment horizontal="center" vertical="center" wrapText="1"/>
    </xf>
    <xf numFmtId="164" fontId="11" fillId="0" borderId="18" xfId="1" applyNumberFormat="1" applyFont="1" applyFill="1" applyBorder="1" applyAlignment="1" applyProtection="1">
      <alignment horizontal="center" vertical="center" wrapText="1"/>
    </xf>
    <xf numFmtId="164" fontId="11" fillId="0" borderId="20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Blue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S367"/>
  <sheetViews>
    <sheetView showGridLines="0" tabSelected="1" topLeftCell="D1" workbookViewId="0">
      <selection activeCell="D6" sqref="D6"/>
    </sheetView>
  </sheetViews>
  <sheetFormatPr defaultColWidth="10.85546875" defaultRowHeight="12.75"/>
  <cols>
    <col min="1" max="1" width="0.7109375" style="1" customWidth="1"/>
    <col min="2" max="2" width="6.7109375" style="1" customWidth="1"/>
    <col min="3" max="3" width="7.42578125" style="1" hidden="1" customWidth="1"/>
    <col min="4" max="6" width="14" style="1" customWidth="1"/>
    <col min="7" max="7" width="15" style="1" customWidth="1"/>
    <col min="8" max="8" width="13.28515625" style="1" customWidth="1"/>
    <col min="9" max="9" width="13.7109375" style="1" customWidth="1"/>
    <col min="10" max="10" width="8.140625" style="1" customWidth="1"/>
    <col min="11" max="11" width="16" style="1" customWidth="1"/>
    <col min="12" max="12" width="15.28515625" style="1" customWidth="1"/>
    <col min="13" max="13" width="9.42578125" style="1" customWidth="1"/>
    <col min="14" max="15" width="14.28515625" style="1" customWidth="1"/>
    <col min="16" max="16" width="16.42578125" style="1" customWidth="1"/>
    <col min="17" max="17" width="16.28515625" style="1" customWidth="1"/>
    <col min="18" max="18" width="11.42578125" style="1" customWidth="1"/>
    <col min="19" max="19" width="10.140625" style="1" customWidth="1"/>
    <col min="20" max="20" width="25.42578125" style="1" customWidth="1"/>
    <col min="21" max="21" width="10.85546875" style="1"/>
    <col min="22" max="22" width="21.28515625" style="1" customWidth="1"/>
    <col min="23" max="16384" width="10.85546875" style="1"/>
  </cols>
  <sheetData>
    <row r="1" spans="1:71" ht="6.75" customHeight="1" thickBo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48"/>
      <c r="AC1" s="48"/>
      <c r="AD1" s="48"/>
      <c r="AE1" s="48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</row>
    <row r="2" spans="1:71" ht="44.25" hidden="1" customHeight="1" thickBo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48"/>
      <c r="AC2" s="48"/>
      <c r="AD2" s="48"/>
      <c r="AE2" s="48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</row>
    <row r="3" spans="1:71" ht="39" customHeight="1" thickBot="1">
      <c r="A3" s="29"/>
      <c r="B3" s="2" t="s">
        <v>0</v>
      </c>
      <c r="C3" s="92"/>
      <c r="D3" s="3" t="s">
        <v>33</v>
      </c>
      <c r="E3" s="3" t="s">
        <v>34</v>
      </c>
      <c r="F3" s="3" t="s">
        <v>1</v>
      </c>
      <c r="G3" s="4" t="s">
        <v>2</v>
      </c>
      <c r="H3" s="24" t="s">
        <v>3</v>
      </c>
      <c r="I3" s="97" t="s">
        <v>4</v>
      </c>
      <c r="J3" s="97"/>
      <c r="K3" s="97"/>
      <c r="L3" s="30" t="s">
        <v>5</v>
      </c>
      <c r="M3" s="25" t="s">
        <v>6</v>
      </c>
      <c r="N3" s="31" t="s">
        <v>64</v>
      </c>
      <c r="O3" s="29"/>
      <c r="P3" s="36"/>
      <c r="Q3" s="36"/>
      <c r="R3" s="36"/>
      <c r="S3" s="36"/>
      <c r="T3" s="36"/>
      <c r="U3" s="36"/>
      <c r="V3" s="36"/>
      <c r="W3" s="36"/>
      <c r="X3" s="36"/>
      <c r="Y3" s="36"/>
      <c r="Z3" s="29"/>
      <c r="AA3" s="29"/>
      <c r="AB3" s="48"/>
      <c r="AC3" s="48"/>
      <c r="AD3" s="48"/>
      <c r="AE3" s="48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</row>
    <row r="4" spans="1:71" ht="18">
      <c r="A4" s="29"/>
      <c r="B4" s="5">
        <v>1</v>
      </c>
      <c r="C4" s="5"/>
      <c r="D4" s="6">
        <v>1.5</v>
      </c>
      <c r="E4" s="6">
        <v>350</v>
      </c>
      <c r="F4" s="6">
        <v>55</v>
      </c>
      <c r="G4" s="7">
        <f>'Multiple Regression'!I240</f>
        <v>62.732878665053271</v>
      </c>
      <c r="H4" s="10">
        <f>IF('Multiple Regression'!J240=0," ",'Multiple Regression'!J240)</f>
        <v>-7.7328786650532706</v>
      </c>
      <c r="I4" s="98" t="s">
        <v>7</v>
      </c>
      <c r="J4" s="98"/>
      <c r="K4" s="32">
        <f>'Multiple Regression'!O250</f>
        <v>60.041415428538812</v>
      </c>
      <c r="L4" s="26">
        <f>Beta_0/'Multiple Regression'!$S$259</f>
        <v>7.052135349821862</v>
      </c>
      <c r="M4" s="27">
        <f>_xlfn.T.DIST.2T(ABS(L4),COUNT($G$4:$G$53)-3)</f>
        <v>5.9719321528425848E-5</v>
      </c>
      <c r="N4" s="33" t="str">
        <f>IF(M4&lt;=N7, " Yes, it is",  "No, it is not")</f>
        <v xml:space="preserve"> Yes, it is</v>
      </c>
      <c r="O4" s="29"/>
      <c r="P4" s="36"/>
      <c r="Q4" s="36"/>
      <c r="R4" s="37"/>
      <c r="S4" s="36"/>
      <c r="T4" s="36"/>
      <c r="U4" s="36"/>
      <c r="V4" s="36"/>
      <c r="W4" s="36"/>
      <c r="X4" s="36"/>
      <c r="Y4" s="36"/>
      <c r="Z4" s="29"/>
      <c r="AA4" s="29"/>
      <c r="AB4" s="48"/>
      <c r="AC4" s="48">
        <f>IF(ISNUMBER(G4), STANDARDIZE(H4, AVERAGE($H$4:$H$34), _xlfn.STDEV.S($H$4:$H$34)), " ")</f>
        <v>-1.30617305832936</v>
      </c>
      <c r="AD4" s="48">
        <v>0</v>
      </c>
      <c r="AE4" s="48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</row>
    <row r="5" spans="1:71" ht="16.5" customHeight="1">
      <c r="A5" s="29"/>
      <c r="B5" s="8">
        <v>2</v>
      </c>
      <c r="C5" s="8"/>
      <c r="D5" s="6">
        <v>3</v>
      </c>
      <c r="E5" s="6">
        <v>450</v>
      </c>
      <c r="F5" s="6">
        <v>51</v>
      </c>
      <c r="G5" s="7">
        <f>'Multiple Regression'!I241</f>
        <v>57.723368553114739</v>
      </c>
      <c r="H5" s="10">
        <f>IF('Multiple Regression'!J241=0," ",'Multiple Regression'!J241)</f>
        <v>-6.7233685531147387</v>
      </c>
      <c r="I5" s="98" t="s">
        <v>35</v>
      </c>
      <c r="J5" s="98"/>
      <c r="K5" s="32">
        <f>'Multiple Regression'!O251</f>
        <v>-5.3932663008798176</v>
      </c>
      <c r="L5" s="26">
        <f>Bata_1/'Multiple Regression'!$T$260</f>
        <v>-3.4300215761540414</v>
      </c>
      <c r="M5" s="27">
        <f>_xlfn.T.DIST.2T(ABS(L5),COUNT($G$4:$G$53)-3)</f>
        <v>7.5079866313402556E-3</v>
      </c>
      <c r="N5" s="33" t="str">
        <f>IF(M5&lt;=N7, " Yes, it is",  "No, it is not")</f>
        <v xml:space="preserve"> Yes, it is</v>
      </c>
      <c r="O5" s="29"/>
      <c r="P5" s="36"/>
      <c r="Q5" s="36"/>
      <c r="R5" s="36"/>
      <c r="S5" s="36"/>
      <c r="T5" s="36"/>
      <c r="U5" s="36"/>
      <c r="V5" s="36"/>
      <c r="W5" s="36"/>
      <c r="X5" s="36"/>
      <c r="Y5" s="36"/>
      <c r="Z5" s="29"/>
      <c r="AA5" s="29"/>
      <c r="AB5" s="48"/>
      <c r="AC5" s="48">
        <f>IF(ISNUMBER(G5), STANDARDIZE(H5, AVERAGE($H$4:$H$34), _xlfn.STDEV.S($H$4:$H$34)), " ")</f>
        <v>-1.135655070470041</v>
      </c>
      <c r="AD5" s="48">
        <v>0</v>
      </c>
      <c r="AE5" s="48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</row>
    <row r="6" spans="1:71" ht="16.5" customHeight="1">
      <c r="A6" s="29"/>
      <c r="B6" s="5">
        <v>3</v>
      </c>
      <c r="C6" s="5"/>
      <c r="D6" s="6">
        <v>1.75</v>
      </c>
      <c r="E6" s="6">
        <v>300</v>
      </c>
      <c r="F6" s="6">
        <v>60</v>
      </c>
      <c r="G6" s="7">
        <f>'Multiple Regression'!I242</f>
        <v>59.844367420142717</v>
      </c>
      <c r="H6" s="10">
        <f>IF('Multiple Regression'!J242=0," ",'Multiple Regression'!J242)</f>
        <v>0.15563257985728285</v>
      </c>
      <c r="I6" s="98" t="s">
        <v>36</v>
      </c>
      <c r="J6" s="98"/>
      <c r="K6" s="32">
        <f>'Multiple Regression'!O252</f>
        <v>3.0803893393811954E-2</v>
      </c>
      <c r="L6" s="26">
        <f>K6/'Multiple Regression'!$U$261</f>
        <v>1.5828323072906347</v>
      </c>
      <c r="M6" s="27">
        <f>_xlfn.T.DIST.2T(ABS(L6),COUNT($G$4:$G$53)-3)</f>
        <v>0.14791931962881447</v>
      </c>
      <c r="N6" s="33" t="str">
        <f>IF(M6&lt;=N7, " Yes, it is",  "No, it is not")</f>
        <v>No, it is not</v>
      </c>
      <c r="O6" s="29"/>
      <c r="P6" s="36"/>
      <c r="Q6" s="36"/>
      <c r="R6" s="36"/>
      <c r="S6" s="36"/>
      <c r="T6" s="36"/>
      <c r="U6" s="36"/>
      <c r="V6" s="36"/>
      <c r="W6" s="36"/>
      <c r="X6" s="36"/>
      <c r="Y6" s="36"/>
      <c r="Z6" s="29"/>
      <c r="AA6" s="29"/>
      <c r="AB6" s="48"/>
      <c r="AC6" s="48"/>
      <c r="AD6" s="48"/>
      <c r="AE6" s="48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</row>
    <row r="7" spans="1:71" ht="16.5" customHeight="1" thickBot="1">
      <c r="A7" s="29"/>
      <c r="B7" s="8">
        <v>4</v>
      </c>
      <c r="C7" s="8"/>
      <c r="D7" s="6">
        <v>1</v>
      </c>
      <c r="E7" s="6">
        <v>450</v>
      </c>
      <c r="F7" s="6">
        <v>75</v>
      </c>
      <c r="G7" s="7">
        <f>'Multiple Regression'!I243</f>
        <v>68.50990115487437</v>
      </c>
      <c r="H7" s="9">
        <f>IF('Multiple Regression'!J243=0," ",'Multiple Regression'!J243)</f>
        <v>6.4900988451256296</v>
      </c>
      <c r="I7" s="99" t="s">
        <v>8</v>
      </c>
      <c r="J7" s="99"/>
      <c r="K7" s="28">
        <f>'Multiple Regression'!M260</f>
        <v>6.5450890849359142</v>
      </c>
      <c r="L7" s="100" t="s">
        <v>9</v>
      </c>
      <c r="M7" s="100"/>
      <c r="N7" s="11">
        <v>0.05</v>
      </c>
      <c r="O7" s="29"/>
      <c r="P7" s="36"/>
      <c r="Q7" s="36"/>
      <c r="R7" s="36"/>
      <c r="S7" s="36"/>
      <c r="T7" s="36"/>
      <c r="U7" s="36"/>
      <c r="V7" s="36"/>
      <c r="W7" s="36"/>
      <c r="X7" s="36"/>
      <c r="Y7" s="36"/>
      <c r="Z7" s="29"/>
      <c r="AA7" s="29"/>
      <c r="AB7" s="48"/>
      <c r="AC7" s="48">
        <f t="shared" ref="AC7:AC17" si="0">IF(ISNUMBER(G6), STANDARDIZE(H6, AVERAGE($H$4:$H$34), _xlfn.STDEV.S($H$4:$H$34)), " ")</f>
        <v>2.6288151102946133E-2</v>
      </c>
      <c r="AD7" s="48">
        <v>0</v>
      </c>
      <c r="AE7" s="48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</row>
    <row r="8" spans="1:71" ht="16.5" customHeight="1">
      <c r="A8" s="29"/>
      <c r="B8" s="5">
        <v>5</v>
      </c>
      <c r="C8" s="5"/>
      <c r="D8" s="6">
        <v>3.1</v>
      </c>
      <c r="E8" s="6">
        <v>385</v>
      </c>
      <c r="F8" s="6">
        <v>55.5</v>
      </c>
      <c r="G8" s="7">
        <f>'Multiple Regression'!I244</f>
        <v>55.18178885242898</v>
      </c>
      <c r="H8" s="10">
        <f>IF('Multiple Regression'!J244=0," ",'Multiple Regression'!J244)</f>
        <v>0.31821114757102009</v>
      </c>
      <c r="I8" s="164" t="s">
        <v>10</v>
      </c>
      <c r="J8" s="165"/>
      <c r="K8" s="165"/>
      <c r="L8" s="165"/>
      <c r="M8" s="165"/>
      <c r="N8" s="166"/>
      <c r="O8" s="29"/>
      <c r="P8" s="36"/>
      <c r="Q8" s="36"/>
      <c r="R8" s="36"/>
      <c r="S8" s="36"/>
      <c r="T8" s="36"/>
      <c r="U8" s="36"/>
      <c r="V8" s="36"/>
      <c r="W8" s="36"/>
      <c r="X8" s="36"/>
      <c r="Y8" s="36"/>
      <c r="Z8" s="29"/>
      <c r="AA8" s="29"/>
      <c r="AB8" s="48"/>
      <c r="AC8" s="48">
        <f t="shared" si="0"/>
        <v>1.0962531063247738</v>
      </c>
      <c r="AD8" s="48">
        <v>0</v>
      </c>
      <c r="AE8" s="48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</row>
    <row r="9" spans="1:71" ht="18">
      <c r="A9" s="29"/>
      <c r="B9" s="8">
        <v>6</v>
      </c>
      <c r="C9" s="8"/>
      <c r="D9" s="6">
        <v>1.6</v>
      </c>
      <c r="E9" s="6">
        <v>210</v>
      </c>
      <c r="F9" s="6">
        <v>49</v>
      </c>
      <c r="G9" s="7">
        <f>'Multiple Regression'!I245</f>
        <v>57.881006959831616</v>
      </c>
      <c r="H9" s="10">
        <f>IF('Multiple Regression'!J245=0," ",'Multiple Regression'!J245)</f>
        <v>-8.8810069598316161</v>
      </c>
      <c r="I9" s="167"/>
      <c r="J9" s="168"/>
      <c r="K9" s="168"/>
      <c r="L9" s="168"/>
      <c r="M9" s="168"/>
      <c r="N9" s="169"/>
      <c r="O9" s="29"/>
      <c r="P9" s="36"/>
      <c r="Q9" s="36"/>
      <c r="R9" s="36"/>
      <c r="S9" s="36"/>
      <c r="T9" s="36"/>
      <c r="U9" s="36"/>
      <c r="V9" s="36"/>
      <c r="W9" s="36"/>
      <c r="X9" s="36"/>
      <c r="Y9" s="36"/>
      <c r="Z9" s="29"/>
      <c r="AA9" s="29"/>
      <c r="AB9" s="48"/>
      <c r="AC9" s="48">
        <f t="shared" si="0"/>
        <v>5.3749560263436552E-2</v>
      </c>
      <c r="AD9" s="48">
        <v>0</v>
      </c>
      <c r="AE9" s="48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</row>
    <row r="10" spans="1:71" ht="13.5" customHeight="1">
      <c r="A10" s="29"/>
      <c r="B10" s="5">
        <v>7</v>
      </c>
      <c r="C10" s="5"/>
      <c r="D10" s="6">
        <v>2.2999999999999998</v>
      </c>
      <c r="E10" s="6">
        <v>380</v>
      </c>
      <c r="F10" s="6">
        <v>65</v>
      </c>
      <c r="G10" s="7">
        <f>'Multiple Regression'!I246</f>
        <v>59.34238242616378</v>
      </c>
      <c r="H10" s="10">
        <f>IF('Multiple Regression'!J246=0," ",'Multiple Regression'!J246)</f>
        <v>5.6576175738362195</v>
      </c>
      <c r="I10" s="106" t="s">
        <v>65</v>
      </c>
      <c r="J10" s="107" t="s">
        <v>11</v>
      </c>
      <c r="K10" s="107" t="s">
        <v>12</v>
      </c>
      <c r="L10" s="107" t="s">
        <v>13</v>
      </c>
      <c r="M10" s="107" t="s">
        <v>14</v>
      </c>
      <c r="N10" s="108" t="s">
        <v>6</v>
      </c>
      <c r="O10" s="29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29"/>
      <c r="AA10" s="29"/>
      <c r="AB10" s="48"/>
      <c r="AC10" s="48">
        <f t="shared" si="0"/>
        <v>-1.5001052679374545</v>
      </c>
      <c r="AD10" s="48">
        <v>0</v>
      </c>
      <c r="AE10" s="48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</row>
    <row r="11" spans="1:71" ht="15" customHeight="1">
      <c r="A11" s="29"/>
      <c r="B11" s="8">
        <v>8</v>
      </c>
      <c r="C11" s="8"/>
      <c r="D11" s="6">
        <v>2</v>
      </c>
      <c r="E11" s="6">
        <v>600</v>
      </c>
      <c r="F11" s="6">
        <v>61.5</v>
      </c>
      <c r="G11" s="7">
        <f>'Multiple Regression'!I247</f>
        <v>67.737218863066346</v>
      </c>
      <c r="H11" s="10">
        <f>IF('Multiple Regression'!J247=0," ",'Multiple Regression'!J247)</f>
        <v>-6.2372188630663459</v>
      </c>
      <c r="I11" s="106"/>
      <c r="J11" s="107"/>
      <c r="K11" s="107"/>
      <c r="L11" s="107"/>
      <c r="M11" s="107"/>
      <c r="N11" s="108"/>
      <c r="O11" s="29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29"/>
      <c r="AA11" s="29"/>
      <c r="AB11" s="48"/>
      <c r="AC11" s="48">
        <f t="shared" si="0"/>
        <v>0.95563734662896449</v>
      </c>
      <c r="AD11" s="48">
        <v>0</v>
      </c>
      <c r="AE11" s="48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</row>
    <row r="12" spans="1:71" ht="18">
      <c r="A12" s="29"/>
      <c r="B12" s="5">
        <v>9</v>
      </c>
      <c r="C12" s="5"/>
      <c r="D12" s="6">
        <v>4</v>
      </c>
      <c r="E12" s="6">
        <v>450</v>
      </c>
      <c r="F12" s="6">
        <v>55</v>
      </c>
      <c r="G12" s="7">
        <f>'Multiple Regression'!I248</f>
        <v>52.330102252234923</v>
      </c>
      <c r="H12" s="10">
        <f>IF('Multiple Regression'!J248=0," ",'Multiple Regression'!J248)</f>
        <v>2.6698977477650772</v>
      </c>
      <c r="I12" s="12" t="s">
        <v>15</v>
      </c>
      <c r="J12" s="13">
        <f>3-1</f>
        <v>2</v>
      </c>
      <c r="K12" s="14">
        <f>'Multiple Regression'!X248</f>
        <v>608.62294649883552</v>
      </c>
      <c r="L12" s="15">
        <f>K12/J12</f>
        <v>304.31147324941776</v>
      </c>
      <c r="M12" s="109">
        <f>L12/L13</f>
        <v>7.1037423668923543</v>
      </c>
      <c r="N12" s="175">
        <f>1-_xlfn.F.DIST(M12,J12,J13,TRUE)</f>
        <v>1.4085263047104446E-2</v>
      </c>
      <c r="O12" s="29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29"/>
      <c r="AA12" s="29"/>
      <c r="AB12" s="48"/>
      <c r="AC12" s="48">
        <f t="shared" si="0"/>
        <v>-1.0535387390285476</v>
      </c>
      <c r="AD12" s="48">
        <v>0</v>
      </c>
      <c r="AE12" s="48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</row>
    <row r="13" spans="1:71" ht="14.45" customHeight="1">
      <c r="A13" s="29"/>
      <c r="B13" s="8">
        <v>10</v>
      </c>
      <c r="C13" s="8"/>
      <c r="D13" s="6">
        <v>5</v>
      </c>
      <c r="E13" s="6">
        <v>325</v>
      </c>
      <c r="F13" s="6">
        <v>45</v>
      </c>
      <c r="G13" s="7">
        <f>'Multiple Regression'!I249</f>
        <v>43.086349277128612</v>
      </c>
      <c r="H13" s="10">
        <f>IF('Multiple Regression'!J249=0," ",'Multiple Regression'!J249)</f>
        <v>1.9136507228713882</v>
      </c>
      <c r="I13" s="12" t="s">
        <v>16</v>
      </c>
      <c r="J13" s="13">
        <f>COUNT(G4:G53)-3</f>
        <v>9</v>
      </c>
      <c r="K13" s="14">
        <f>'Multiple Regression'!W249</f>
        <v>385.54372016772521</v>
      </c>
      <c r="L13" s="16">
        <f>K13/J13</f>
        <v>42.838191129747244</v>
      </c>
      <c r="M13" s="110"/>
      <c r="N13" s="176"/>
      <c r="O13" s="29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29"/>
      <c r="AA13" s="29"/>
      <c r="AB13" s="48"/>
      <c r="AC13" s="48">
        <f t="shared" si="0"/>
        <v>0.4509767523425488</v>
      </c>
      <c r="AD13" s="48">
        <v>0</v>
      </c>
      <c r="AE13" s="48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</row>
    <row r="14" spans="1:71" ht="15" customHeight="1" thickBot="1">
      <c r="A14" s="29"/>
      <c r="B14" s="5">
        <v>11</v>
      </c>
      <c r="C14" s="5"/>
      <c r="D14" s="6">
        <v>0.65</v>
      </c>
      <c r="E14" s="6">
        <v>424</v>
      </c>
      <c r="F14" s="6">
        <v>75</v>
      </c>
      <c r="G14" s="7">
        <f>'Multiple Regression'!I250</f>
        <v>69.596643131943196</v>
      </c>
      <c r="H14" s="10">
        <f>IF('Multiple Regression'!J250=0," ",'Multiple Regression'!J250)</f>
        <v>5.4033568680568038</v>
      </c>
      <c r="I14" s="17" t="s">
        <v>17</v>
      </c>
      <c r="J14" s="18">
        <f>J12+J13</f>
        <v>11</v>
      </c>
      <c r="K14" s="14">
        <f>'Multiple Regression'!W250</f>
        <v>994.16666666656079</v>
      </c>
      <c r="L14" s="19"/>
      <c r="M14" s="111"/>
      <c r="N14" s="177"/>
      <c r="O14" s="29"/>
      <c r="P14" s="36"/>
      <c r="Q14" s="36"/>
      <c r="R14" s="36"/>
      <c r="S14" s="36"/>
      <c r="T14" s="36"/>
      <c r="U14" s="29"/>
      <c r="V14" s="29"/>
      <c r="W14" s="29"/>
      <c r="X14" s="29"/>
      <c r="Y14" s="29"/>
      <c r="Z14" s="29"/>
      <c r="AA14" s="29"/>
      <c r="AB14" s="48"/>
      <c r="AC14" s="48">
        <f t="shared" si="0"/>
        <v>0.32323784266303879</v>
      </c>
      <c r="AD14" s="48">
        <v>0</v>
      </c>
      <c r="AE14" s="48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</row>
    <row r="15" spans="1:71" ht="15" customHeight="1">
      <c r="A15" s="38"/>
      <c r="B15" s="8">
        <v>12</v>
      </c>
      <c r="C15" s="8"/>
      <c r="D15" s="6">
        <v>2</v>
      </c>
      <c r="E15" s="6">
        <v>285</v>
      </c>
      <c r="F15" s="6">
        <v>65</v>
      </c>
      <c r="G15" s="7">
        <f>'Multiple Regression'!I251</f>
        <v>58.033992444015588</v>
      </c>
      <c r="H15" s="10">
        <f>IF('Multiple Regression'!J251=0," ",'Multiple Regression'!J251)</f>
        <v>6.9660075559844117</v>
      </c>
      <c r="I15" s="112" t="s">
        <v>18</v>
      </c>
      <c r="J15" s="113"/>
      <c r="K15" s="113"/>
      <c r="L15" s="113"/>
      <c r="M15" s="113"/>
      <c r="N15" s="114"/>
      <c r="O15" s="29"/>
      <c r="P15" s="36"/>
      <c r="Q15" s="36"/>
      <c r="R15" s="36"/>
      <c r="S15" s="36"/>
      <c r="T15" s="36"/>
      <c r="U15" s="29"/>
      <c r="V15" s="29"/>
      <c r="W15" s="29"/>
      <c r="X15" s="29"/>
      <c r="Y15" s="29"/>
      <c r="Z15" s="29"/>
      <c r="AA15" s="29"/>
      <c r="AB15" s="48"/>
      <c r="AC15" s="48">
        <f t="shared" si="0"/>
        <v>0.91268975905310457</v>
      </c>
      <c r="AD15" s="48">
        <v>0</v>
      </c>
      <c r="AE15" s="48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</row>
    <row r="16" spans="1:71" ht="14.45" customHeight="1" thickBot="1">
      <c r="A16" s="29"/>
      <c r="B16" s="5">
        <v>13</v>
      </c>
      <c r="C16" s="5"/>
      <c r="D16" s="6"/>
      <c r="E16" s="6"/>
      <c r="F16" s="6"/>
      <c r="G16" s="7" t="str">
        <f>'Multiple Regression'!I252</f>
        <v xml:space="preserve"> </v>
      </c>
      <c r="H16" s="10" t="str">
        <f>IF('Multiple Regression'!J252=0," ",'Multiple Regression'!J252)</f>
        <v xml:space="preserve"> </v>
      </c>
      <c r="I16" s="115"/>
      <c r="J16" s="116"/>
      <c r="K16" s="116"/>
      <c r="L16" s="116"/>
      <c r="M16" s="116"/>
      <c r="N16" s="117"/>
      <c r="O16" s="29"/>
      <c r="P16" s="36"/>
      <c r="Q16" s="49"/>
      <c r="R16" s="49"/>
      <c r="S16" s="49"/>
      <c r="T16" s="49"/>
      <c r="U16" s="29"/>
      <c r="V16" s="29"/>
      <c r="W16" s="29"/>
      <c r="X16" s="29"/>
      <c r="Y16" s="29"/>
      <c r="Z16" s="29"/>
      <c r="AA16" s="29"/>
      <c r="AB16" s="48"/>
      <c r="AC16" s="48">
        <f t="shared" si="0"/>
        <v>1.1766396173865896</v>
      </c>
      <c r="AD16" s="48">
        <v>0</v>
      </c>
      <c r="AE16" s="48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</row>
    <row r="17" spans="1:62" ht="18" customHeight="1">
      <c r="A17" s="29"/>
      <c r="B17" s="8">
        <v>14</v>
      </c>
      <c r="C17" s="8"/>
      <c r="D17" s="6"/>
      <c r="E17" s="6"/>
      <c r="F17" s="6"/>
      <c r="G17" s="7" t="str">
        <f>'Multiple Regression'!I253</f>
        <v xml:space="preserve"> </v>
      </c>
      <c r="H17" s="10" t="str">
        <f>IF('Multiple Regression'!J253=0," ",'Multiple Regression'!J253)</f>
        <v xml:space="preserve"> </v>
      </c>
      <c r="I17" s="118" t="str">
        <f>IF(N12&lt;=N7,U19, U23)</f>
        <v>Yes, it is. The estimated model is overall significant, and with R-squared of 61.22 per cent you can go ahead and use it for predictions.</v>
      </c>
      <c r="J17" s="119"/>
      <c r="K17" s="119"/>
      <c r="L17" s="119"/>
      <c r="M17" s="119"/>
      <c r="N17" s="120"/>
      <c r="O17" s="40"/>
      <c r="P17" s="41"/>
      <c r="Q17" s="50"/>
      <c r="R17" s="50"/>
      <c r="S17" s="50"/>
      <c r="T17" s="50"/>
      <c r="U17" s="40"/>
      <c r="V17" s="40"/>
      <c r="W17" s="40"/>
      <c r="X17" s="40"/>
      <c r="Y17" s="40"/>
      <c r="Z17" s="41"/>
      <c r="AA17" s="42"/>
      <c r="AB17" s="48"/>
      <c r="AC17" s="48" t="str">
        <f t="shared" si="0"/>
        <v xml:space="preserve"> </v>
      </c>
      <c r="AD17" s="48">
        <v>0</v>
      </c>
      <c r="AE17" s="48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</row>
    <row r="18" spans="1:62" ht="15.75" customHeight="1">
      <c r="A18" s="29"/>
      <c r="B18" s="5">
        <v>15</v>
      </c>
      <c r="C18" s="5"/>
      <c r="D18" s="6"/>
      <c r="E18" s="6"/>
      <c r="F18" s="6"/>
      <c r="G18" s="7" t="str">
        <f>'Multiple Regression'!I254</f>
        <v xml:space="preserve"> </v>
      </c>
      <c r="H18" s="10" t="str">
        <f>IF('Multiple Regression'!J254=0," ",'Multiple Regression'!J254)</f>
        <v xml:space="preserve"> </v>
      </c>
      <c r="I18" s="121"/>
      <c r="J18" s="122"/>
      <c r="K18" s="122"/>
      <c r="L18" s="122"/>
      <c r="M18" s="122"/>
      <c r="N18" s="123"/>
      <c r="O18" s="40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2"/>
      <c r="AB18" s="48"/>
      <c r="AC18" s="48" t="str">
        <f t="shared" ref="AC18:AC34" si="1">IF(ISNUMBER(G18), STANDARDIZE(H18, AVERAGE($H$4:$H$34), _xlfn.STDEV.S($H$4:$H$34)), " ")</f>
        <v xml:space="preserve"> </v>
      </c>
      <c r="AD18" s="48">
        <v>0</v>
      </c>
      <c r="AE18" s="48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</row>
    <row r="19" spans="1:62" ht="15.75" customHeight="1">
      <c r="A19" s="29"/>
      <c r="B19" s="8">
        <v>16</v>
      </c>
      <c r="C19" s="8"/>
      <c r="D19" s="6"/>
      <c r="E19" s="6"/>
      <c r="F19" s="6"/>
      <c r="G19" s="7" t="str">
        <f>'Multiple Regression'!I255</f>
        <v xml:space="preserve"> </v>
      </c>
      <c r="H19" s="10" t="str">
        <f>IF('Multiple Regression'!J255=0," ",'Multiple Regression'!J255)</f>
        <v xml:space="preserve"> </v>
      </c>
      <c r="I19" s="121"/>
      <c r="J19" s="122"/>
      <c r="K19" s="122"/>
      <c r="L19" s="122"/>
      <c r="M19" s="122"/>
      <c r="N19" s="123"/>
      <c r="O19" s="40"/>
      <c r="P19" s="41"/>
      <c r="Q19" s="41"/>
      <c r="R19" s="41"/>
      <c r="S19" s="41"/>
      <c r="T19" s="41"/>
      <c r="U19" s="159" t="str">
        <f>CONCATENATE("Yes, it is. The estimated model is overall significant, and with R-squared of ", TEXT(J42,"00.00")," per cent you can go ahead and use it for predictions.")</f>
        <v>Yes, it is. The estimated model is overall significant, and with R-squared of 61.22 per cent you can go ahead and use it for predictions.</v>
      </c>
      <c r="V19" s="159"/>
      <c r="W19" s="159"/>
      <c r="X19" s="159"/>
      <c r="Y19" s="159"/>
      <c r="Z19" s="101"/>
      <c r="AA19" s="42"/>
      <c r="AB19" s="48"/>
      <c r="AC19" s="48" t="str">
        <f t="shared" si="1"/>
        <v xml:space="preserve"> </v>
      </c>
      <c r="AD19" s="48">
        <v>0</v>
      </c>
      <c r="AE19" s="48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</row>
    <row r="20" spans="1:62" ht="16.5" customHeight="1" thickBot="1">
      <c r="A20" s="29"/>
      <c r="B20" s="5">
        <v>17</v>
      </c>
      <c r="C20" s="5"/>
      <c r="D20" s="6"/>
      <c r="E20" s="6"/>
      <c r="F20" s="6"/>
      <c r="G20" s="7" t="str">
        <f>'Multiple Regression'!I256</f>
        <v xml:space="preserve"> </v>
      </c>
      <c r="H20" s="10" t="str">
        <f>IF('Multiple Regression'!J256=0," ",'Multiple Regression'!J256)</f>
        <v xml:space="preserve"> </v>
      </c>
      <c r="I20" s="124"/>
      <c r="J20" s="125"/>
      <c r="K20" s="125"/>
      <c r="L20" s="125"/>
      <c r="M20" s="125"/>
      <c r="N20" s="126"/>
      <c r="O20" s="51"/>
      <c r="P20" s="41"/>
      <c r="Q20" s="41"/>
      <c r="R20" s="41"/>
      <c r="S20" s="41"/>
      <c r="T20" s="41"/>
      <c r="U20" s="159"/>
      <c r="V20" s="159"/>
      <c r="W20" s="159"/>
      <c r="X20" s="159"/>
      <c r="Y20" s="159"/>
      <c r="Z20" s="101"/>
      <c r="AA20" s="42"/>
      <c r="AB20" s="48"/>
      <c r="AC20" s="48" t="str">
        <f t="shared" si="1"/>
        <v xml:space="preserve"> </v>
      </c>
      <c r="AD20" s="48">
        <v>0</v>
      </c>
      <c r="AE20" s="48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</row>
    <row r="21" spans="1:62" ht="18">
      <c r="A21" s="29"/>
      <c r="B21" s="8">
        <v>18</v>
      </c>
      <c r="C21" s="8"/>
      <c r="D21" s="6"/>
      <c r="E21" s="6"/>
      <c r="F21" s="6"/>
      <c r="G21" s="7" t="str">
        <f>'Multiple Regression'!I257</f>
        <v xml:space="preserve"> </v>
      </c>
      <c r="H21" s="9" t="str">
        <f>IF('Multiple Regression'!J257=0," ",'Multiple Regression'!J257)</f>
        <v xml:space="preserve"> </v>
      </c>
      <c r="I21" s="102" t="s">
        <v>19</v>
      </c>
      <c r="J21" s="102"/>
      <c r="K21" s="102"/>
      <c r="L21" s="102"/>
      <c r="M21" s="102"/>
      <c r="N21" s="103"/>
      <c r="O21" s="52"/>
      <c r="P21" s="41"/>
      <c r="Q21" s="41"/>
      <c r="R21" s="41"/>
      <c r="S21" s="41"/>
      <c r="T21" s="41"/>
      <c r="U21" s="159"/>
      <c r="V21" s="159"/>
      <c r="W21" s="159"/>
      <c r="X21" s="159"/>
      <c r="Y21" s="159"/>
      <c r="Z21" s="101"/>
      <c r="AA21" s="42"/>
      <c r="AB21" s="48"/>
      <c r="AC21" s="48" t="str">
        <f t="shared" si="1"/>
        <v xml:space="preserve"> </v>
      </c>
      <c r="AD21" s="48">
        <v>0</v>
      </c>
      <c r="AE21" s="48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</row>
    <row r="22" spans="1:62" ht="15" customHeight="1" thickBot="1">
      <c r="A22" s="29"/>
      <c r="B22" s="5">
        <v>19</v>
      </c>
      <c r="C22" s="5"/>
      <c r="D22" s="6"/>
      <c r="E22" s="6"/>
      <c r="F22" s="6"/>
      <c r="G22" s="7" t="str">
        <f>'Multiple Regression'!I258</f>
        <v xml:space="preserve"> </v>
      </c>
      <c r="H22" s="9" t="str">
        <f>IF('Multiple Regression'!J258=0," ",'Multiple Regression'!J258)</f>
        <v xml:space="preserve"> </v>
      </c>
      <c r="I22" s="104"/>
      <c r="J22" s="104"/>
      <c r="K22" s="104"/>
      <c r="L22" s="104"/>
      <c r="M22" s="104"/>
      <c r="N22" s="105"/>
      <c r="O22" s="55" t="s">
        <v>20</v>
      </c>
      <c r="P22" s="41"/>
      <c r="Q22" s="41"/>
      <c r="R22" s="41"/>
      <c r="S22" s="41"/>
      <c r="T22" s="41"/>
      <c r="U22" s="159"/>
      <c r="V22" s="159"/>
      <c r="W22" s="159"/>
      <c r="X22" s="159"/>
      <c r="Y22" s="159"/>
      <c r="Z22" s="101"/>
      <c r="AA22" s="42"/>
      <c r="AB22" s="48"/>
      <c r="AC22" s="48" t="str">
        <f t="shared" si="1"/>
        <v xml:space="preserve"> </v>
      </c>
      <c r="AD22" s="48">
        <v>0</v>
      </c>
      <c r="AE22" s="48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</row>
    <row r="23" spans="1:62" ht="19.5" customHeight="1" thickBot="1">
      <c r="A23" s="29"/>
      <c r="B23" s="8">
        <v>20</v>
      </c>
      <c r="C23" s="8"/>
      <c r="D23" s="6"/>
      <c r="E23" s="6"/>
      <c r="F23" s="6"/>
      <c r="G23" s="7" t="str">
        <f>'Multiple Regression'!I259</f>
        <v xml:space="preserve"> </v>
      </c>
      <c r="H23" s="10" t="str">
        <f>IF('Multiple Regression'!J259=0," ",'Multiple Regression'!J259)</f>
        <v xml:space="preserve"> </v>
      </c>
      <c r="I23" s="134" t="s">
        <v>58</v>
      </c>
      <c r="J23" s="135"/>
      <c r="K23" s="20">
        <v>1.27</v>
      </c>
      <c r="L23" s="140" t="str">
        <f>AE28</f>
        <v xml:space="preserve"> The 95 per cent Confidence Intervals for the mean value of the dependent variable are between: </v>
      </c>
      <c r="M23" s="141"/>
      <c r="N23" s="142"/>
      <c r="O23" s="40"/>
      <c r="P23" s="41"/>
      <c r="Q23" s="41"/>
      <c r="R23" s="41"/>
      <c r="S23" s="41"/>
      <c r="T23" s="41"/>
      <c r="U23" s="127" t="str">
        <f>CONCATENATE(" No, your model is not significant. Therefore, it is recommended to review your data and/or check if a nonlinear function is more appropriate for this data before you use it for predictions.")</f>
        <v xml:space="preserve"> No, your model is not significant. Therefore, it is recommended to review your data and/or check if a nonlinear function is more appropriate for this data before you use it for predictions.</v>
      </c>
      <c r="V23" s="127"/>
      <c r="W23" s="127"/>
      <c r="X23" s="127"/>
      <c r="Y23" s="127"/>
      <c r="Z23" s="101"/>
      <c r="AA23" s="42"/>
      <c r="AB23" s="48"/>
      <c r="AC23" s="48" t="str">
        <f t="shared" si="1"/>
        <v xml:space="preserve"> </v>
      </c>
      <c r="AD23" s="48">
        <v>0</v>
      </c>
      <c r="AE23" s="48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</row>
    <row r="24" spans="1:62" ht="19.5" thickBot="1">
      <c r="A24" s="29"/>
      <c r="B24" s="5">
        <v>21</v>
      </c>
      <c r="C24" s="5"/>
      <c r="D24" s="6"/>
      <c r="E24" s="6"/>
      <c r="F24" s="6"/>
      <c r="G24" s="7" t="str">
        <f>'Multiple Regression'!I260</f>
        <v xml:space="preserve"> </v>
      </c>
      <c r="H24" s="10" t="str">
        <f>IF('Multiple Regression'!J260=0," ",'Multiple Regression'!J260)</f>
        <v xml:space="preserve"> </v>
      </c>
      <c r="I24" s="149" t="s">
        <v>59</v>
      </c>
      <c r="J24" s="150"/>
      <c r="K24" s="73">
        <v>300</v>
      </c>
      <c r="L24" s="143"/>
      <c r="M24" s="144"/>
      <c r="N24" s="145"/>
      <c r="O24" s="40"/>
      <c r="P24" s="41"/>
      <c r="Q24" s="41"/>
      <c r="R24" s="41"/>
      <c r="S24" s="41"/>
      <c r="T24" s="41"/>
      <c r="U24" s="127"/>
      <c r="V24" s="127"/>
      <c r="W24" s="127"/>
      <c r="X24" s="127"/>
      <c r="Y24" s="127"/>
      <c r="Z24" s="101"/>
      <c r="AA24" s="42"/>
      <c r="AB24" s="48"/>
      <c r="AC24" s="48" t="str">
        <f t="shared" si="1"/>
        <v xml:space="preserve"> </v>
      </c>
      <c r="AD24" s="48">
        <v>0</v>
      </c>
      <c r="AE24" s="48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</row>
    <row r="25" spans="1:62" ht="18.75" customHeight="1" thickBot="1">
      <c r="A25" s="29"/>
      <c r="B25" s="8">
        <v>22</v>
      </c>
      <c r="C25" s="8"/>
      <c r="D25" s="6"/>
      <c r="E25" s="6"/>
      <c r="F25" s="6"/>
      <c r="G25" s="7" t="str">
        <f>'Multiple Regression'!I261</f>
        <v xml:space="preserve"> </v>
      </c>
      <c r="H25" s="10" t="str">
        <f>IF('Multiple Regression'!J261=0," ",'Multiple Regression'!J261)</f>
        <v xml:space="preserve"> </v>
      </c>
      <c r="I25" s="153" t="s">
        <v>21</v>
      </c>
      <c r="J25" s="154"/>
      <c r="K25" s="151">
        <f>IF(I17=U23, "Check Your Model First! ", Beta_0+Bata_1*Independent_Var+K6*K24)</f>
        <v>62.433135244565023</v>
      </c>
      <c r="L25" s="146"/>
      <c r="M25" s="147"/>
      <c r="N25" s="148"/>
      <c r="O25" s="40"/>
      <c r="P25" s="41"/>
      <c r="Q25" s="41"/>
      <c r="R25" s="41"/>
      <c r="S25" s="41"/>
      <c r="T25" s="41"/>
      <c r="U25" s="127"/>
      <c r="V25" s="127"/>
      <c r="W25" s="127"/>
      <c r="X25" s="127"/>
      <c r="Y25" s="127"/>
      <c r="Z25" s="101"/>
      <c r="AA25" s="42"/>
      <c r="AB25" s="48"/>
      <c r="AC25" s="48" t="str">
        <f t="shared" si="1"/>
        <v xml:space="preserve"> </v>
      </c>
      <c r="AD25" s="48">
        <v>0</v>
      </c>
      <c r="AE25" s="48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</row>
    <row r="26" spans="1:62" ht="21.75" customHeight="1" thickBot="1">
      <c r="A26" s="29"/>
      <c r="B26" s="5">
        <v>23</v>
      </c>
      <c r="C26" s="5"/>
      <c r="D26" s="6"/>
      <c r="E26" s="6"/>
      <c r="F26" s="6"/>
      <c r="G26" s="7" t="str">
        <f>'Multiple Regression'!I262</f>
        <v xml:space="preserve"> </v>
      </c>
      <c r="H26" s="10" t="str">
        <f>IF('Multiple Regression'!J262=0," ",'Multiple Regression'!J262)</f>
        <v xml:space="preserve"> </v>
      </c>
      <c r="I26" s="155"/>
      <c r="J26" s="156"/>
      <c r="K26" s="152"/>
      <c r="L26" s="136" t="s">
        <v>22</v>
      </c>
      <c r="M26" s="137"/>
      <c r="N26" s="21">
        <f>IF(I17=U23, " ", Dependent_Var1-_xlfn.T.INV.2T(N7,(COUNT(G4:G53)-3))*'Multiple Regression'!R275)</f>
        <v>55.658878691405143</v>
      </c>
      <c r="O26" s="40"/>
      <c r="P26" s="41"/>
      <c r="Q26" s="41"/>
      <c r="R26" s="41"/>
      <c r="S26" s="41"/>
      <c r="T26" s="41"/>
      <c r="U26" s="127"/>
      <c r="V26" s="127"/>
      <c r="W26" s="127"/>
      <c r="X26" s="127"/>
      <c r="Y26" s="127"/>
      <c r="Z26" s="101"/>
      <c r="AA26" s="42"/>
      <c r="AB26" s="48"/>
      <c r="AC26" s="48" t="str">
        <f t="shared" si="1"/>
        <v xml:space="preserve"> </v>
      </c>
      <c r="AD26" s="48">
        <v>0</v>
      </c>
      <c r="AE26" s="48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</row>
    <row r="27" spans="1:62" ht="18.75" customHeight="1" thickBot="1">
      <c r="A27" s="29"/>
      <c r="B27" s="8">
        <v>24</v>
      </c>
      <c r="C27" s="8"/>
      <c r="D27" s="6"/>
      <c r="E27" s="6"/>
      <c r="F27" s="6"/>
      <c r="G27" s="7" t="str">
        <f>'Multiple Regression'!I263</f>
        <v xml:space="preserve"> </v>
      </c>
      <c r="H27" s="9" t="str">
        <f>IF('Multiple Regression'!J263=0," ",'Multiple Regression'!J263)</f>
        <v xml:space="preserve"> </v>
      </c>
      <c r="I27" s="29"/>
      <c r="J27" s="29"/>
      <c r="K27" s="29"/>
      <c r="L27" s="138" t="s">
        <v>23</v>
      </c>
      <c r="M27" s="139"/>
      <c r="N27" s="66">
        <f>IF(I17=U23, " ", Dependent_Var1+_xlfn.T.INV.2T(N7,(COUNT(G4:G53)-3))*'Multiple Regression'!R275)</f>
        <v>69.207391797724895</v>
      </c>
      <c r="O27" s="39"/>
      <c r="P27" s="53"/>
      <c r="Q27" s="53"/>
      <c r="R27" s="53"/>
      <c r="S27" s="53"/>
      <c r="T27" s="53"/>
      <c r="U27" s="29"/>
      <c r="V27" s="29"/>
      <c r="W27" s="29"/>
      <c r="X27" s="29"/>
      <c r="Y27" s="29"/>
      <c r="Z27" s="29"/>
      <c r="AA27" s="29"/>
      <c r="AB27" s="48"/>
      <c r="AC27" s="48" t="str">
        <f t="shared" si="1"/>
        <v xml:space="preserve"> </v>
      </c>
      <c r="AD27" s="48">
        <v>0</v>
      </c>
      <c r="AE27" s="48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</row>
    <row r="28" spans="1:62" ht="18">
      <c r="A28" s="29"/>
      <c r="B28" s="5">
        <v>25</v>
      </c>
      <c r="C28" s="5"/>
      <c r="D28" s="6"/>
      <c r="E28" s="6"/>
      <c r="F28" s="6"/>
      <c r="G28" s="7" t="str">
        <f>'Multiple Regression'!I264</f>
        <v xml:space="preserve"> </v>
      </c>
      <c r="H28" s="9" t="str">
        <f>IF('Multiple Regression'!J264=0," ",'Multiple Regression'!J264)</f>
        <v xml:space="preserve"> </v>
      </c>
      <c r="I28" s="29"/>
      <c r="J28" s="23"/>
      <c r="K28" s="47"/>
      <c r="L28" s="128" t="str">
        <f>AE33</f>
        <v xml:space="preserve"> The 95 per cent Prediction Intervals for the dependent variable are between: </v>
      </c>
      <c r="M28" s="129"/>
      <c r="N28" s="130"/>
      <c r="O28" s="39"/>
      <c r="P28" s="53"/>
      <c r="Q28" s="53"/>
      <c r="R28" s="53"/>
      <c r="S28" s="53"/>
      <c r="T28" s="53"/>
      <c r="U28" s="29"/>
      <c r="V28" s="29"/>
      <c r="W28" s="29"/>
      <c r="X28" s="29"/>
      <c r="Y28" s="29"/>
      <c r="Z28" s="29"/>
      <c r="AA28" s="29"/>
      <c r="AB28" s="48"/>
      <c r="AC28" s="48" t="str">
        <f t="shared" si="1"/>
        <v xml:space="preserve"> </v>
      </c>
      <c r="AD28" s="48">
        <v>0</v>
      </c>
      <c r="AE28" s="127" t="str">
        <f>CONCATENATE(" The ", TEXT(AL29,"00")," per cent Confidence Intervals for the mean value of the dependent variable are between: ")</f>
        <v xml:space="preserve"> The 95 per cent Confidence Intervals for the mean value of the dependent variable are between: </v>
      </c>
      <c r="AF28" s="127"/>
      <c r="AG28" s="127"/>
      <c r="AH28" s="127"/>
      <c r="AI28" s="127"/>
      <c r="AJ28" s="101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</row>
    <row r="29" spans="1:62" ht="18.75" thickBot="1">
      <c r="A29" s="29"/>
      <c r="B29" s="8">
        <v>26</v>
      </c>
      <c r="C29" s="8"/>
      <c r="D29" s="6"/>
      <c r="E29" s="6"/>
      <c r="F29" s="6"/>
      <c r="G29" s="7" t="str">
        <f>'Multiple Regression'!I265</f>
        <v xml:space="preserve"> </v>
      </c>
      <c r="H29" s="9" t="str">
        <f>IF('Multiple Regression'!J265=0," ",'Multiple Regression'!J265)</f>
        <v xml:space="preserve"> </v>
      </c>
      <c r="I29" s="29"/>
      <c r="J29" s="48"/>
      <c r="K29" s="76"/>
      <c r="L29" s="131"/>
      <c r="M29" s="132"/>
      <c r="N29" s="133"/>
      <c r="O29" s="39"/>
      <c r="P29" s="42"/>
      <c r="Q29" s="42"/>
      <c r="R29" s="42"/>
      <c r="S29" s="42"/>
      <c r="T29" s="53"/>
      <c r="U29" s="29"/>
      <c r="V29" s="29"/>
      <c r="W29" s="29"/>
      <c r="X29" s="29"/>
      <c r="Y29" s="29"/>
      <c r="Z29" s="29"/>
      <c r="AA29" s="29"/>
      <c r="AB29" s="48"/>
      <c r="AC29" s="48" t="str">
        <f t="shared" si="1"/>
        <v xml:space="preserve"> </v>
      </c>
      <c r="AD29" s="48">
        <v>0</v>
      </c>
      <c r="AE29" s="127"/>
      <c r="AF29" s="127"/>
      <c r="AG29" s="127"/>
      <c r="AH29" s="127"/>
      <c r="AI29" s="127"/>
      <c r="AJ29" s="101"/>
      <c r="AK29" s="29"/>
      <c r="AL29" s="48">
        <f>(1-N7)*100</f>
        <v>95</v>
      </c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</row>
    <row r="30" spans="1:62" ht="18">
      <c r="A30" s="29"/>
      <c r="B30" s="5">
        <v>27</v>
      </c>
      <c r="C30" s="5"/>
      <c r="D30" s="6"/>
      <c r="E30" s="6"/>
      <c r="F30" s="6"/>
      <c r="G30" s="7" t="str">
        <f>'Multiple Regression'!I266</f>
        <v xml:space="preserve"> </v>
      </c>
      <c r="H30" s="9" t="str">
        <f>IF('Multiple Regression'!J266=0," ",'Multiple Regression'!J266)</f>
        <v xml:space="preserve"> </v>
      </c>
      <c r="I30" s="29"/>
      <c r="J30" s="23"/>
      <c r="K30" s="77"/>
      <c r="L30" s="157" t="s">
        <v>22</v>
      </c>
      <c r="M30" s="158"/>
      <c r="N30" s="35">
        <f>IF(I17=U23, " ", Dependent_Var1-_xlfn.T.INV.2T(N7,(COUNT(G4:G53)-3))*'Multiple Regression'!R274)</f>
        <v>46.150973696796271</v>
      </c>
      <c r="O30" s="29"/>
      <c r="P30" s="74"/>
      <c r="Q30" s="75"/>
      <c r="R30" s="75"/>
      <c r="S30" s="75"/>
      <c r="T30" s="53"/>
      <c r="U30" s="29"/>
      <c r="V30" s="29"/>
      <c r="W30" s="29"/>
      <c r="X30" s="29"/>
      <c r="Y30" s="29"/>
      <c r="Z30" s="29"/>
      <c r="AA30" s="29"/>
      <c r="AB30" s="48"/>
      <c r="AC30" s="48" t="str">
        <f t="shared" si="1"/>
        <v xml:space="preserve"> </v>
      </c>
      <c r="AD30" s="48">
        <v>0</v>
      </c>
      <c r="AE30" s="127"/>
      <c r="AF30" s="127"/>
      <c r="AG30" s="127"/>
      <c r="AH30" s="127"/>
      <c r="AI30" s="127"/>
      <c r="AJ30" s="101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</row>
    <row r="31" spans="1:62" ht="15.75" customHeight="1" thickBot="1">
      <c r="A31" s="29"/>
      <c r="B31" s="8">
        <v>28</v>
      </c>
      <c r="C31" s="8"/>
      <c r="D31" s="6"/>
      <c r="E31" s="6"/>
      <c r="F31" s="6"/>
      <c r="G31" s="7" t="str">
        <f>'Multiple Regression'!I267</f>
        <v xml:space="preserve"> </v>
      </c>
      <c r="H31" s="9" t="str">
        <f>IF('Multiple Regression'!J267=0," ",'Multiple Regression'!J267)</f>
        <v xml:space="preserve"> </v>
      </c>
      <c r="I31" s="29"/>
      <c r="J31" s="78"/>
      <c r="K31" s="77"/>
      <c r="L31" s="173" t="s">
        <v>23</v>
      </c>
      <c r="M31" s="174"/>
      <c r="N31" s="22">
        <f>IF(I17=U23, " ", Dependent_Var1+_xlfn.T.INV.2T(N7,(COUNT(G5:G53)-3))*'Multiple Regression'!R274)</f>
        <v>79.030890907470905</v>
      </c>
      <c r="O31" s="29"/>
      <c r="P31" s="74"/>
      <c r="Q31" s="75"/>
      <c r="R31" s="75"/>
      <c r="S31" s="75"/>
      <c r="T31" s="53"/>
      <c r="U31" s="29"/>
      <c r="V31" s="29"/>
      <c r="W31" s="29"/>
      <c r="X31" s="29"/>
      <c r="Y31" s="29"/>
      <c r="Z31" s="29"/>
      <c r="AA31" s="29"/>
      <c r="AB31" s="48"/>
      <c r="AC31" s="48" t="str">
        <f t="shared" si="1"/>
        <v xml:space="preserve"> </v>
      </c>
      <c r="AD31" s="48">
        <v>0</v>
      </c>
      <c r="AE31" s="127"/>
      <c r="AF31" s="127"/>
      <c r="AG31" s="127"/>
      <c r="AH31" s="127"/>
      <c r="AI31" s="127"/>
      <c r="AJ31" s="101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</row>
    <row r="32" spans="1:62" ht="15" customHeight="1">
      <c r="A32" s="29"/>
      <c r="B32" s="5">
        <v>29</v>
      </c>
      <c r="C32" s="5"/>
      <c r="D32" s="6"/>
      <c r="E32" s="6"/>
      <c r="F32" s="6"/>
      <c r="G32" s="7" t="str">
        <f>'Multiple Regression'!I268</f>
        <v xml:space="preserve"> </v>
      </c>
      <c r="H32" s="9" t="str">
        <f>IF('Multiple Regression'!J268=0," ",'Multiple Regression'!J268)</f>
        <v xml:space="preserve"> </v>
      </c>
      <c r="I32" s="29"/>
      <c r="J32" s="78"/>
      <c r="K32" s="77"/>
      <c r="L32" s="56"/>
      <c r="M32" s="56"/>
      <c r="N32" s="56"/>
      <c r="O32" s="39"/>
      <c r="P32" s="42"/>
      <c r="Q32" s="42"/>
      <c r="R32" s="42"/>
      <c r="S32" s="42"/>
      <c r="T32" s="53"/>
      <c r="U32" s="29"/>
      <c r="V32" s="29"/>
      <c r="W32" s="29"/>
      <c r="X32" s="29"/>
      <c r="Y32" s="29"/>
      <c r="Z32" s="29"/>
      <c r="AA32" s="29"/>
      <c r="AB32" s="48"/>
      <c r="AC32" s="48" t="str">
        <f t="shared" si="1"/>
        <v xml:space="preserve"> </v>
      </c>
      <c r="AD32" s="48">
        <v>0</v>
      </c>
      <c r="AE32" s="127"/>
      <c r="AF32" s="127"/>
      <c r="AG32" s="127"/>
      <c r="AH32" s="127"/>
      <c r="AI32" s="127"/>
      <c r="AJ32" s="41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</row>
    <row r="33" spans="1:62" ht="15" customHeight="1">
      <c r="A33" s="29"/>
      <c r="B33" s="8">
        <v>30</v>
      </c>
      <c r="C33" s="8"/>
      <c r="D33" s="6"/>
      <c r="E33" s="6"/>
      <c r="F33" s="6"/>
      <c r="G33" s="7" t="str">
        <f>'Multiple Regression'!I269</f>
        <v xml:space="preserve"> </v>
      </c>
      <c r="H33" s="9" t="str">
        <f>IF('Multiple Regression'!J269=0," ",'Multiple Regression'!J269)</f>
        <v xml:space="preserve"> </v>
      </c>
      <c r="I33" s="77"/>
      <c r="J33" s="77"/>
      <c r="K33" s="77"/>
      <c r="L33" s="56"/>
      <c r="M33" s="56"/>
      <c r="N33" s="56"/>
      <c r="O33" s="39"/>
      <c r="P33" s="42"/>
      <c r="Q33" s="42"/>
      <c r="R33" s="42"/>
      <c r="S33" s="42"/>
      <c r="T33" s="53"/>
      <c r="U33" s="29"/>
      <c r="V33" s="29"/>
      <c r="W33" s="29"/>
      <c r="X33" s="29"/>
      <c r="Y33" s="29"/>
      <c r="Z33" s="29"/>
      <c r="AA33" s="29"/>
      <c r="AB33" s="48"/>
      <c r="AC33" s="48" t="str">
        <f t="shared" si="1"/>
        <v xml:space="preserve"> </v>
      </c>
      <c r="AD33" s="48">
        <v>0</v>
      </c>
      <c r="AE33" s="159" t="str">
        <f>CONCATENATE(" The ",TEXT(AL29,"00")," per cent Prediction Intervals for the dependent variable are between: ")</f>
        <v xml:space="preserve"> The 95 per cent Prediction Intervals for the dependent variable are between: </v>
      </c>
      <c r="AF33" s="159"/>
      <c r="AG33" s="159"/>
      <c r="AH33" s="159"/>
      <c r="AI33" s="159"/>
      <c r="AJ33" s="15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</row>
    <row r="34" spans="1:62" ht="15.75" customHeight="1">
      <c r="A34" s="38"/>
      <c r="B34" s="5">
        <v>31</v>
      </c>
      <c r="C34" s="5"/>
      <c r="D34" s="6"/>
      <c r="E34" s="6"/>
      <c r="F34" s="6"/>
      <c r="G34" s="7" t="str">
        <f>'Multiple Regression'!I270</f>
        <v xml:space="preserve"> </v>
      </c>
      <c r="H34" s="9" t="str">
        <f>IF('Multiple Regression'!J270=0," ",'Multiple Regression'!J270)</f>
        <v xml:space="preserve"> </v>
      </c>
      <c r="I34" s="77"/>
      <c r="J34" s="77"/>
      <c r="K34" s="77"/>
      <c r="L34" s="56"/>
      <c r="M34" s="56"/>
      <c r="N34" s="56"/>
      <c r="O34" s="39"/>
      <c r="P34" s="65"/>
      <c r="Q34" s="65"/>
      <c r="R34" s="65"/>
      <c r="S34" s="65"/>
      <c r="T34" s="65"/>
      <c r="U34" s="29"/>
      <c r="V34" s="29"/>
      <c r="W34" s="29"/>
      <c r="X34" s="29"/>
      <c r="Y34" s="29"/>
      <c r="Z34" s="29"/>
      <c r="AA34" s="29"/>
      <c r="AB34" s="48"/>
      <c r="AC34" s="48" t="str">
        <f t="shared" si="1"/>
        <v xml:space="preserve"> </v>
      </c>
      <c r="AD34" s="48">
        <v>0</v>
      </c>
      <c r="AE34" s="159"/>
      <c r="AF34" s="159"/>
      <c r="AG34" s="159"/>
      <c r="AH34" s="159"/>
      <c r="AI34" s="159"/>
      <c r="AJ34" s="15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</row>
    <row r="35" spans="1:62" ht="18">
      <c r="A35" s="29"/>
      <c r="B35" s="8">
        <v>32</v>
      </c>
      <c r="C35" s="8"/>
      <c r="D35" s="6"/>
      <c r="E35" s="6"/>
      <c r="F35" s="6"/>
      <c r="G35" s="7" t="str">
        <f>'Multiple Regression'!I271</f>
        <v xml:space="preserve"> </v>
      </c>
      <c r="H35" s="9" t="str">
        <f>IF('Multiple Regression'!J271=0," ",'Multiple Regression'!J271)</f>
        <v xml:space="preserve"> </v>
      </c>
      <c r="I35" s="77"/>
      <c r="J35" s="77"/>
      <c r="K35" s="77"/>
      <c r="L35" s="56"/>
      <c r="M35" s="56"/>
      <c r="N35" s="56"/>
      <c r="O35" s="39"/>
      <c r="P35" s="65"/>
      <c r="Q35" s="65"/>
      <c r="R35" s="65"/>
      <c r="S35" s="65"/>
      <c r="T35" s="65"/>
      <c r="U35" s="43"/>
      <c r="V35" s="43"/>
      <c r="W35" s="43"/>
      <c r="X35" s="43"/>
      <c r="Y35" s="43"/>
      <c r="Z35" s="29"/>
      <c r="AA35" s="29"/>
      <c r="AB35" s="48"/>
      <c r="AC35" s="48"/>
      <c r="AD35" s="48"/>
      <c r="AE35" s="161"/>
      <c r="AF35" s="161"/>
      <c r="AG35" s="161"/>
      <c r="AH35" s="161"/>
      <c r="AI35" s="161"/>
      <c r="AJ35" s="161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</row>
    <row r="36" spans="1:62" ht="18">
      <c r="A36" s="29"/>
      <c r="B36" s="5">
        <v>33</v>
      </c>
      <c r="C36" s="5"/>
      <c r="D36" s="6"/>
      <c r="E36" s="6"/>
      <c r="F36" s="6"/>
      <c r="G36" s="7" t="str">
        <f>'Multiple Regression'!I272</f>
        <v xml:space="preserve"> </v>
      </c>
      <c r="H36" s="9" t="str">
        <f>IF('Multiple Regression'!J272=0," ",'Multiple Regression'!J272)</f>
        <v xml:space="preserve"> </v>
      </c>
      <c r="I36" s="23"/>
      <c r="J36" s="23"/>
      <c r="K36" s="29"/>
      <c r="L36" s="29"/>
      <c r="M36" s="29"/>
      <c r="N36" s="29"/>
      <c r="O36" s="39"/>
      <c r="P36" s="65"/>
      <c r="Q36" s="65"/>
      <c r="R36" s="65"/>
      <c r="S36" s="65"/>
      <c r="T36" s="65"/>
      <c r="U36" s="43"/>
      <c r="V36" s="43"/>
      <c r="W36" s="43"/>
      <c r="X36" s="43"/>
      <c r="Y36" s="43"/>
      <c r="Z36" s="29"/>
      <c r="AA36" s="29"/>
      <c r="AB36" s="29"/>
      <c r="AC36" s="23"/>
      <c r="AD36" s="23"/>
      <c r="AE36" s="161"/>
      <c r="AF36" s="161"/>
      <c r="AG36" s="161"/>
      <c r="AH36" s="161"/>
      <c r="AI36" s="161"/>
      <c r="AJ36" s="161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</row>
    <row r="37" spans="1:62" ht="18">
      <c r="A37" s="29"/>
      <c r="B37" s="8">
        <v>34</v>
      </c>
      <c r="C37" s="8"/>
      <c r="D37" s="6"/>
      <c r="E37" s="6"/>
      <c r="F37" s="6"/>
      <c r="G37" s="7" t="str">
        <f>'Multiple Regression'!I273</f>
        <v xml:space="preserve"> </v>
      </c>
      <c r="H37" s="9" t="str">
        <f>IF('Multiple Regression'!J273=0," ",'Multiple Regression'!J273)</f>
        <v xml:space="preserve"> </v>
      </c>
      <c r="I37" s="57"/>
      <c r="J37" s="57"/>
      <c r="K37" s="29"/>
      <c r="L37" s="29"/>
      <c r="M37" s="29"/>
      <c r="N37" s="29"/>
      <c r="O37" s="39"/>
      <c r="P37" s="65"/>
      <c r="Q37" s="65"/>
      <c r="R37" s="65"/>
      <c r="S37" s="65"/>
      <c r="T37" s="65"/>
      <c r="U37" s="43"/>
      <c r="V37" s="43"/>
      <c r="W37" s="43"/>
      <c r="X37" s="43"/>
      <c r="Y37" s="43"/>
      <c r="Z37" s="29"/>
      <c r="AA37" s="29"/>
      <c r="AB37" s="29"/>
      <c r="AC37" s="29"/>
      <c r="AD37" s="29"/>
      <c r="AE37" s="161"/>
      <c r="AF37" s="161"/>
      <c r="AG37" s="161"/>
      <c r="AH37" s="161"/>
      <c r="AI37" s="161"/>
      <c r="AJ37" s="161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</row>
    <row r="38" spans="1:62" ht="18">
      <c r="A38" s="29"/>
      <c r="B38" s="5">
        <v>35</v>
      </c>
      <c r="C38" s="5"/>
      <c r="D38" s="6"/>
      <c r="E38" s="6"/>
      <c r="F38" s="6"/>
      <c r="G38" s="7" t="str">
        <f>'Multiple Regression'!I274</f>
        <v xml:space="preserve"> </v>
      </c>
      <c r="H38" s="9" t="str">
        <f>IF('Multiple Regression'!J274=0," ",'Multiple Regression'!J274)</f>
        <v xml:space="preserve"> </v>
      </c>
      <c r="I38" s="160"/>
      <c r="J38" s="160"/>
      <c r="K38" s="29"/>
      <c r="L38" s="29"/>
      <c r="M38" s="29"/>
      <c r="N38" s="29"/>
      <c r="O38" s="39"/>
      <c r="P38" s="65"/>
      <c r="Q38" s="65"/>
      <c r="R38" s="65"/>
      <c r="S38" s="65"/>
      <c r="T38" s="65"/>
      <c r="U38" s="43"/>
      <c r="V38" s="43"/>
      <c r="W38" s="43"/>
      <c r="X38" s="43"/>
      <c r="Y38" s="43"/>
      <c r="Z38" s="29"/>
      <c r="AA38" s="29"/>
      <c r="AB38" s="29"/>
      <c r="AC38" s="29"/>
      <c r="AD38" s="29"/>
      <c r="AE38" s="161"/>
      <c r="AF38" s="161"/>
      <c r="AG38" s="161"/>
      <c r="AH38" s="161"/>
      <c r="AI38" s="161"/>
      <c r="AJ38" s="161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</row>
    <row r="39" spans="1:62" ht="18">
      <c r="A39" s="29"/>
      <c r="B39" s="8">
        <v>36</v>
      </c>
      <c r="C39" s="8"/>
      <c r="D39" s="6"/>
      <c r="E39" s="6"/>
      <c r="F39" s="6"/>
      <c r="G39" s="7" t="str">
        <f>'Multiple Regression'!I275</f>
        <v xml:space="preserve"> </v>
      </c>
      <c r="H39" s="9" t="str">
        <f>IF('Multiple Regression'!J275=0," ",'Multiple Regression'!J275)</f>
        <v xml:space="preserve"> </v>
      </c>
      <c r="I39" s="160"/>
      <c r="J39" s="160"/>
      <c r="K39" s="29"/>
      <c r="L39" s="29"/>
      <c r="M39" s="29"/>
      <c r="N39" s="29"/>
      <c r="O39" s="39"/>
      <c r="P39" s="70"/>
      <c r="Q39" s="70"/>
      <c r="R39" s="70"/>
      <c r="S39" s="70"/>
      <c r="T39" s="70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162"/>
      <c r="AF39" s="162"/>
      <c r="AG39" s="162"/>
      <c r="AH39" s="162"/>
      <c r="AI39" s="162"/>
      <c r="AJ39" s="162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</row>
    <row r="40" spans="1:62" ht="18">
      <c r="A40" s="29"/>
      <c r="B40" s="5">
        <v>37</v>
      </c>
      <c r="C40" s="5"/>
      <c r="D40" s="6"/>
      <c r="E40" s="6"/>
      <c r="F40" s="6"/>
      <c r="G40" s="7" t="str">
        <f>'Multiple Regression'!I276</f>
        <v xml:space="preserve"> </v>
      </c>
      <c r="H40" s="9" t="str">
        <f>IF('Multiple Regression'!J276=0," ",'Multiple Regression'!J276)</f>
        <v xml:space="preserve"> </v>
      </c>
      <c r="I40" s="57"/>
      <c r="J40" s="57"/>
      <c r="K40" s="29"/>
      <c r="L40" s="29"/>
      <c r="M40" s="29"/>
      <c r="N40" s="29"/>
      <c r="O40" s="39"/>
      <c r="P40" s="70"/>
      <c r="Q40" s="70"/>
      <c r="R40" s="70"/>
      <c r="S40" s="70"/>
      <c r="T40" s="70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162"/>
      <c r="AF40" s="162"/>
      <c r="AG40" s="162"/>
      <c r="AH40" s="162"/>
      <c r="AI40" s="162"/>
      <c r="AJ40" s="162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</row>
    <row r="41" spans="1:62" ht="18">
      <c r="A41" s="29"/>
      <c r="B41" s="8">
        <v>38</v>
      </c>
      <c r="C41" s="8"/>
      <c r="D41" s="6"/>
      <c r="E41" s="6"/>
      <c r="F41" s="6"/>
      <c r="G41" s="7" t="str">
        <f>'Multiple Regression'!I277</f>
        <v xml:space="preserve"> </v>
      </c>
      <c r="H41" s="9" t="str">
        <f>IF('Multiple Regression'!J277=0," ",'Multiple Regression'!J277)</f>
        <v xml:space="preserve"> </v>
      </c>
      <c r="I41" s="57"/>
      <c r="J41" s="58"/>
      <c r="K41" s="29"/>
      <c r="L41" s="29"/>
      <c r="M41" s="29"/>
      <c r="N41" s="29"/>
      <c r="O41" s="39"/>
      <c r="P41" s="70"/>
      <c r="Q41" s="70"/>
      <c r="R41" s="70"/>
      <c r="S41" s="70"/>
      <c r="T41" s="70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162"/>
      <c r="AF41" s="162"/>
      <c r="AG41" s="162"/>
      <c r="AH41" s="162"/>
      <c r="AI41" s="162"/>
      <c r="AJ41" s="162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</row>
    <row r="42" spans="1:62" ht="18">
      <c r="A42" s="29"/>
      <c r="B42" s="5">
        <v>39</v>
      </c>
      <c r="C42" s="5"/>
      <c r="D42" s="6"/>
      <c r="E42" s="6"/>
      <c r="F42" s="6"/>
      <c r="G42" s="7" t="str">
        <f>'Multiple Regression'!I278</f>
        <v xml:space="preserve"> </v>
      </c>
      <c r="H42" s="9" t="str">
        <f>IF('Multiple Regression'!J278=0," ",'Multiple Regression'!J278)</f>
        <v xml:space="preserve"> </v>
      </c>
      <c r="I42" s="23"/>
      <c r="J42" s="48">
        <f>(K12/K14)*100</f>
        <v>61.21940786242083</v>
      </c>
      <c r="K42" s="29"/>
      <c r="L42" s="29"/>
      <c r="M42" s="29"/>
      <c r="N42" s="29"/>
      <c r="O42" s="29"/>
      <c r="P42" s="70"/>
      <c r="Q42" s="70"/>
      <c r="R42" s="70"/>
      <c r="S42" s="70"/>
      <c r="T42" s="70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162"/>
      <c r="AF42" s="162"/>
      <c r="AG42" s="162"/>
      <c r="AH42" s="162"/>
      <c r="AI42" s="162"/>
      <c r="AJ42" s="162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</row>
    <row r="43" spans="1:62" ht="18">
      <c r="A43" s="29"/>
      <c r="B43" s="8">
        <v>40</v>
      </c>
      <c r="C43" s="8"/>
      <c r="D43" s="6"/>
      <c r="E43" s="6"/>
      <c r="F43" s="6"/>
      <c r="G43" s="7" t="str">
        <f>'Multiple Regression'!I279</f>
        <v xml:space="preserve"> </v>
      </c>
      <c r="H43" s="9" t="str">
        <f>IF('Multiple Regression'!J279=0," ",'Multiple Regression'!J279)</f>
        <v xml:space="preserve"> </v>
      </c>
      <c r="I43" s="23"/>
      <c r="J43" s="29"/>
      <c r="K43" s="29"/>
      <c r="L43" s="29"/>
      <c r="M43" s="29"/>
      <c r="N43" s="29"/>
      <c r="O43" s="29"/>
      <c r="P43" s="70"/>
      <c r="Q43" s="70"/>
      <c r="R43" s="70"/>
      <c r="S43" s="70"/>
      <c r="T43" s="70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</row>
    <row r="44" spans="1:62" ht="18">
      <c r="A44" s="29"/>
      <c r="B44" s="5">
        <v>41</v>
      </c>
      <c r="C44" s="5"/>
      <c r="D44" s="6"/>
      <c r="E44" s="6"/>
      <c r="F44" s="6"/>
      <c r="G44" s="7" t="str">
        <f>'Multiple Regression'!I280</f>
        <v xml:space="preserve"> </v>
      </c>
      <c r="H44" s="9" t="str">
        <f>IF('Multiple Regression'!J280=0," ",'Multiple Regression'!J280)</f>
        <v xml:space="preserve"> </v>
      </c>
      <c r="I44" s="23"/>
      <c r="J44" s="29"/>
      <c r="K44" s="29"/>
      <c r="L44" s="29"/>
      <c r="M44" s="29"/>
      <c r="N44" s="29"/>
      <c r="O44" s="29"/>
      <c r="P44" s="70"/>
      <c r="Q44" s="70"/>
      <c r="R44" s="70"/>
      <c r="S44" s="70"/>
      <c r="T44" s="70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</row>
    <row r="45" spans="1:62" ht="18">
      <c r="A45" s="29"/>
      <c r="B45" s="8">
        <v>42</v>
      </c>
      <c r="C45" s="8"/>
      <c r="D45" s="6"/>
      <c r="E45" s="6"/>
      <c r="F45" s="6"/>
      <c r="G45" s="7" t="str">
        <f>'Multiple Regression'!I281</f>
        <v xml:space="preserve"> </v>
      </c>
      <c r="H45" s="9" t="str">
        <f>IF('Multiple Regression'!J281=0," ",'Multiple Regression'!J281)</f>
        <v xml:space="preserve"> </v>
      </c>
      <c r="I45" s="23"/>
      <c r="J45" s="29"/>
      <c r="K45" s="29"/>
      <c r="L45" s="29"/>
      <c r="M45" s="29"/>
      <c r="N45" s="29"/>
      <c r="O45" s="29"/>
      <c r="P45" s="42"/>
      <c r="Q45" s="42"/>
      <c r="R45" s="42"/>
      <c r="S45" s="42"/>
      <c r="T45" s="42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</row>
    <row r="46" spans="1:62" ht="18">
      <c r="A46" s="29"/>
      <c r="B46" s="5">
        <v>43</v>
      </c>
      <c r="C46" s="5"/>
      <c r="D46" s="6"/>
      <c r="E46" s="6"/>
      <c r="F46" s="6"/>
      <c r="G46" s="7" t="str">
        <f>'Multiple Regression'!I282</f>
        <v xml:space="preserve"> </v>
      </c>
      <c r="H46" s="9" t="str">
        <f>IF('Multiple Regression'!J282=0," ",'Multiple Regression'!J282)</f>
        <v xml:space="preserve"> </v>
      </c>
      <c r="I46" s="23"/>
      <c r="J46" s="29"/>
      <c r="K46" s="29"/>
      <c r="L46" s="29"/>
      <c r="M46" s="29"/>
      <c r="N46" s="29"/>
      <c r="O46" s="29"/>
      <c r="P46" s="42"/>
      <c r="Q46" s="42"/>
      <c r="R46" s="42"/>
      <c r="S46" s="42"/>
      <c r="T46" s="42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</row>
    <row r="47" spans="1:62" ht="18">
      <c r="A47" s="29"/>
      <c r="B47" s="5">
        <v>44</v>
      </c>
      <c r="C47" s="5"/>
      <c r="D47" s="6"/>
      <c r="E47" s="6"/>
      <c r="F47" s="6"/>
      <c r="G47" s="7" t="str">
        <f>'Multiple Regression'!I283</f>
        <v xml:space="preserve"> </v>
      </c>
      <c r="H47" s="9" t="str">
        <f>IF('Multiple Regression'!J283=0," ",'Multiple Regression'!J283)</f>
        <v xml:space="preserve"> </v>
      </c>
      <c r="I47" s="47"/>
      <c r="J47" s="42"/>
      <c r="K47" s="29"/>
      <c r="L47" s="29"/>
      <c r="M47" s="29"/>
      <c r="N47" s="29"/>
      <c r="O47" s="29"/>
      <c r="P47" s="42"/>
      <c r="Q47" s="42"/>
      <c r="R47" s="42"/>
      <c r="S47" s="42"/>
      <c r="T47" s="42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</row>
    <row r="48" spans="1:62" ht="18">
      <c r="A48" s="29"/>
      <c r="B48" s="8">
        <v>45</v>
      </c>
      <c r="C48" s="8"/>
      <c r="D48" s="6"/>
      <c r="E48" s="6"/>
      <c r="F48" s="6"/>
      <c r="G48" s="7" t="str">
        <f>'Multiple Regression'!I284</f>
        <v xml:space="preserve"> </v>
      </c>
      <c r="H48" s="9" t="str">
        <f>IF('Multiple Regression'!J284=0," ",'Multiple Regression'!J284)</f>
        <v xml:space="preserve"> </v>
      </c>
      <c r="I48" s="47"/>
      <c r="J48" s="59"/>
      <c r="K48" s="29"/>
      <c r="L48" s="29"/>
      <c r="M48" s="29"/>
      <c r="N48" s="29"/>
      <c r="O48" s="29"/>
      <c r="P48" s="42"/>
      <c r="Q48" s="42"/>
      <c r="R48" s="42"/>
      <c r="S48" s="42"/>
      <c r="T48" s="42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</row>
    <row r="49" spans="1:62" ht="18">
      <c r="A49" s="29"/>
      <c r="B49" s="5">
        <v>46</v>
      </c>
      <c r="C49" s="5"/>
      <c r="D49" s="6"/>
      <c r="E49" s="6"/>
      <c r="F49" s="6"/>
      <c r="G49" s="7" t="str">
        <f>'Multiple Regression'!I285</f>
        <v xml:space="preserve"> </v>
      </c>
      <c r="H49" s="9" t="str">
        <f>IF('Multiple Regression'!J285=0," ",'Multiple Regression'!J285)</f>
        <v xml:space="preserve"> </v>
      </c>
      <c r="I49" s="47"/>
      <c r="J49" s="42"/>
      <c r="K49" s="29"/>
      <c r="L49" s="29"/>
      <c r="M49" s="29"/>
      <c r="N49" s="29"/>
      <c r="O49" s="29"/>
      <c r="P49" s="42"/>
      <c r="Q49" s="42"/>
      <c r="R49" s="42"/>
      <c r="S49" s="42"/>
      <c r="T49" s="42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</row>
    <row r="50" spans="1:62" ht="18">
      <c r="A50" s="29"/>
      <c r="B50" s="8">
        <v>47</v>
      </c>
      <c r="C50" s="8"/>
      <c r="D50" s="6"/>
      <c r="E50" s="6"/>
      <c r="F50" s="6"/>
      <c r="G50" s="7" t="str">
        <f>'Multiple Regression'!I286</f>
        <v xml:space="preserve"> </v>
      </c>
      <c r="H50" s="9" t="str">
        <f>IF('Multiple Regression'!J286=0," ",'Multiple Regression'!J286)</f>
        <v xml:space="preserve"> </v>
      </c>
      <c r="I50" s="23"/>
      <c r="J50" s="29"/>
      <c r="K50" s="29"/>
      <c r="L50" s="29"/>
      <c r="M50" s="29"/>
      <c r="N50" s="29"/>
      <c r="O50" s="29"/>
      <c r="P50" s="42"/>
      <c r="Q50" s="42"/>
      <c r="R50" s="42"/>
      <c r="S50" s="42"/>
      <c r="T50" s="42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</row>
    <row r="51" spans="1:62" ht="18">
      <c r="A51" s="29"/>
      <c r="B51" s="5">
        <v>48</v>
      </c>
      <c r="C51" s="5"/>
      <c r="D51" s="6"/>
      <c r="E51" s="6"/>
      <c r="F51" s="6"/>
      <c r="G51" s="7" t="str">
        <f>'Multiple Regression'!I287</f>
        <v xml:space="preserve"> </v>
      </c>
      <c r="H51" s="9" t="str">
        <f>IF('Multiple Regression'!J287=0," ",'Multiple Regression'!J287)</f>
        <v xml:space="preserve"> </v>
      </c>
      <c r="I51" s="23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</row>
    <row r="52" spans="1:62" ht="18">
      <c r="A52" s="29"/>
      <c r="B52" s="8">
        <v>49</v>
      </c>
      <c r="C52" s="8"/>
      <c r="D52" s="6"/>
      <c r="E52" s="6"/>
      <c r="F52" s="6"/>
      <c r="G52" s="7" t="str">
        <f>'Multiple Regression'!I288</f>
        <v xml:space="preserve"> </v>
      </c>
      <c r="H52" s="9" t="str">
        <f>IF('Multiple Regression'!J288=0," ",'Multiple Regression'!J288)</f>
        <v xml:space="preserve"> </v>
      </c>
      <c r="I52" s="23"/>
      <c r="J52" s="23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</row>
    <row r="53" spans="1:62" ht="18">
      <c r="A53" s="29"/>
      <c r="B53" s="8">
        <v>50</v>
      </c>
      <c r="C53" s="8"/>
      <c r="D53" s="6"/>
      <c r="E53" s="6"/>
      <c r="F53" s="6"/>
      <c r="G53" s="9" t="str">
        <f>'Multiple Regression'!I289</f>
        <v xml:space="preserve"> </v>
      </c>
      <c r="H53" s="9" t="str">
        <f>IF('Multiple Regression'!J289=0," ",'Multiple Regression'!J289)</f>
        <v xml:space="preserve"> </v>
      </c>
      <c r="I53" s="23"/>
      <c r="J53" s="23"/>
      <c r="K53" s="23"/>
      <c r="L53" s="23"/>
      <c r="M53" s="23"/>
      <c r="N53" s="23"/>
      <c r="O53" s="23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</row>
    <row r="54" spans="1:62" ht="18">
      <c r="A54" s="29"/>
      <c r="B54" s="63"/>
      <c r="C54" s="63"/>
      <c r="D54" s="79"/>
      <c r="E54" s="79"/>
      <c r="F54" s="79"/>
      <c r="G54" s="64"/>
      <c r="H54" s="48"/>
      <c r="I54" s="23"/>
      <c r="J54" s="23"/>
      <c r="K54" s="23"/>
      <c r="L54" s="23"/>
      <c r="M54" s="23"/>
      <c r="N54" s="23"/>
      <c r="O54" s="23"/>
      <c r="P54" s="29"/>
      <c r="Q54" s="29"/>
      <c r="R54" s="43"/>
      <c r="S54" s="43"/>
      <c r="T54" s="43"/>
      <c r="U54" s="43"/>
      <c r="V54" s="43"/>
      <c r="W54" s="43"/>
      <c r="X54" s="43"/>
      <c r="Y54" s="43"/>
      <c r="Z54" s="43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</row>
    <row r="55" spans="1:62" ht="17.25">
      <c r="A55" s="29"/>
      <c r="B55" s="65"/>
      <c r="C55" s="65"/>
      <c r="D55" s="79"/>
      <c r="E55" s="79"/>
      <c r="F55" s="79"/>
      <c r="G55" s="65"/>
      <c r="H55" s="48"/>
      <c r="I55" s="23"/>
      <c r="J55" s="23"/>
      <c r="K55" s="23"/>
      <c r="L55" s="23"/>
      <c r="M55" s="23"/>
      <c r="N55" s="23"/>
      <c r="O55" s="23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</row>
    <row r="56" spans="1:62" ht="17.25">
      <c r="A56" s="29"/>
      <c r="B56" s="65"/>
      <c r="C56" s="65"/>
      <c r="D56" s="79"/>
      <c r="E56" s="79"/>
      <c r="F56" s="79"/>
      <c r="G56" s="48"/>
      <c r="H56" s="48"/>
      <c r="I56" s="23"/>
      <c r="J56" s="23"/>
      <c r="K56" s="23"/>
      <c r="L56" s="23"/>
      <c r="M56" s="23"/>
      <c r="N56" s="23"/>
      <c r="O56" s="23"/>
      <c r="P56" s="29"/>
      <c r="Q56" s="29"/>
      <c r="R56" s="71"/>
      <c r="S56" s="71"/>
      <c r="T56" s="43"/>
      <c r="U56" s="43"/>
      <c r="V56" s="43"/>
      <c r="W56" s="43"/>
      <c r="X56" s="43"/>
      <c r="Y56" s="43"/>
      <c r="Z56" s="43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</row>
    <row r="57" spans="1:62" ht="17.25">
      <c r="A57" s="29"/>
      <c r="B57" s="65"/>
      <c r="C57" s="65"/>
      <c r="D57" s="79"/>
      <c r="E57" s="79"/>
      <c r="F57" s="79"/>
      <c r="G57" s="48"/>
      <c r="H57" s="48"/>
      <c r="I57" s="23"/>
      <c r="J57" s="23"/>
      <c r="K57" s="23"/>
      <c r="L57" s="23"/>
      <c r="M57" s="23"/>
      <c r="N57" s="23"/>
      <c r="O57" s="23"/>
      <c r="P57" s="29"/>
      <c r="Q57" s="29"/>
      <c r="R57" s="71"/>
      <c r="S57" s="71"/>
      <c r="T57" s="43"/>
      <c r="U57" s="43"/>
      <c r="V57" s="43"/>
      <c r="W57" s="43"/>
      <c r="X57" s="43"/>
      <c r="Y57" s="43"/>
      <c r="Z57" s="43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</row>
    <row r="58" spans="1:62" ht="17.25">
      <c r="A58" s="29"/>
      <c r="B58" s="65"/>
      <c r="C58" s="65"/>
      <c r="D58" s="79"/>
      <c r="E58" s="79"/>
      <c r="F58" s="79"/>
      <c r="G58" s="48"/>
      <c r="H58" s="48"/>
      <c r="I58" s="23"/>
      <c r="J58" s="23"/>
      <c r="K58" s="23"/>
      <c r="L58" s="23"/>
      <c r="M58" s="23"/>
      <c r="N58" s="23"/>
      <c r="O58" s="23"/>
      <c r="P58" s="29"/>
      <c r="Q58" s="29"/>
      <c r="R58" s="72"/>
      <c r="S58" s="72"/>
      <c r="T58" s="43"/>
      <c r="U58" s="43"/>
      <c r="V58" s="43"/>
      <c r="W58" s="43"/>
      <c r="X58" s="43"/>
      <c r="Y58" s="43"/>
      <c r="Z58" s="43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</row>
    <row r="59" spans="1:62" ht="17.25">
      <c r="A59" s="29"/>
      <c r="B59" s="65"/>
      <c r="C59" s="65"/>
      <c r="D59" s="79"/>
      <c r="E59" s="79"/>
      <c r="F59" s="79"/>
      <c r="G59" s="48"/>
      <c r="H59" s="48"/>
      <c r="I59" s="23"/>
      <c r="J59" s="23"/>
      <c r="K59" s="23"/>
      <c r="L59" s="23"/>
      <c r="M59" s="23"/>
      <c r="N59" s="23"/>
      <c r="O59" s="23"/>
      <c r="P59" s="29"/>
      <c r="Q59" s="29"/>
      <c r="R59" s="54"/>
      <c r="S59" s="54"/>
      <c r="T59" s="43"/>
      <c r="U59" s="43"/>
      <c r="V59" s="43"/>
      <c r="W59" s="43"/>
      <c r="X59" s="43"/>
      <c r="Y59" s="43"/>
      <c r="Z59" s="43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</row>
    <row r="60" spans="1:62" ht="17.25">
      <c r="A60" s="29"/>
      <c r="B60" s="65"/>
      <c r="C60" s="65"/>
      <c r="D60" s="79"/>
      <c r="E60" s="79"/>
      <c r="F60" s="79"/>
      <c r="G60" s="48"/>
      <c r="H60" s="48"/>
      <c r="I60" s="23"/>
      <c r="J60" s="23"/>
      <c r="K60" s="23"/>
      <c r="L60" s="23"/>
      <c r="M60" s="23"/>
      <c r="N60" s="23"/>
      <c r="O60" s="23"/>
      <c r="P60" s="29"/>
      <c r="Q60" s="29"/>
      <c r="R60" s="54"/>
      <c r="S60" s="54"/>
      <c r="T60" s="43"/>
      <c r="U60" s="43"/>
      <c r="V60" s="43"/>
      <c r="W60" s="43"/>
      <c r="X60" s="43"/>
      <c r="Y60" s="43"/>
      <c r="Z60" s="43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</row>
    <row r="61" spans="1:62" ht="17.25">
      <c r="A61" s="29"/>
      <c r="B61" s="65"/>
      <c r="C61" s="65"/>
      <c r="D61" s="79"/>
      <c r="E61" s="79"/>
      <c r="F61" s="79"/>
      <c r="G61" s="48"/>
      <c r="H61" s="48"/>
      <c r="I61" s="23"/>
      <c r="J61" s="23"/>
      <c r="K61" s="23"/>
      <c r="L61" s="23"/>
      <c r="M61" s="23"/>
      <c r="N61" s="23"/>
      <c r="O61" s="23"/>
      <c r="P61" s="29"/>
      <c r="Q61" s="29"/>
      <c r="R61" s="54"/>
      <c r="S61" s="54"/>
      <c r="T61" s="43"/>
      <c r="U61" s="43"/>
      <c r="V61" s="43"/>
      <c r="W61" s="43"/>
      <c r="X61" s="43"/>
      <c r="Y61" s="43"/>
      <c r="Z61" s="43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</row>
    <row r="62" spans="1:62" ht="17.25">
      <c r="A62" s="29"/>
      <c r="B62" s="65"/>
      <c r="C62" s="65"/>
      <c r="D62" s="79"/>
      <c r="E62" s="79"/>
      <c r="F62" s="79"/>
      <c r="G62" s="48"/>
      <c r="H62" s="48"/>
      <c r="I62" s="23"/>
      <c r="J62" s="23"/>
      <c r="K62" s="23"/>
      <c r="L62" s="23"/>
      <c r="M62" s="23"/>
      <c r="N62" s="23"/>
      <c r="O62" s="23"/>
      <c r="P62" s="29"/>
      <c r="Q62" s="29"/>
      <c r="R62" s="54"/>
      <c r="S62" s="54"/>
      <c r="T62" s="43"/>
      <c r="U62" s="43"/>
      <c r="V62" s="43"/>
      <c r="W62" s="43"/>
      <c r="X62" s="43"/>
      <c r="Y62" s="43"/>
      <c r="Z62" s="43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</row>
    <row r="63" spans="1:62" ht="17.25">
      <c r="A63" s="29"/>
      <c r="B63" s="65"/>
      <c r="C63" s="65"/>
      <c r="D63" s="79"/>
      <c r="E63" s="79"/>
      <c r="F63" s="79"/>
      <c r="G63" s="48"/>
      <c r="H63" s="48"/>
      <c r="I63" s="23"/>
      <c r="J63" s="23"/>
      <c r="K63" s="23"/>
      <c r="L63" s="23"/>
      <c r="M63" s="23"/>
      <c r="N63" s="23"/>
      <c r="O63" s="23"/>
      <c r="P63" s="29"/>
      <c r="Q63" s="29"/>
      <c r="R63" s="54"/>
      <c r="S63" s="54"/>
      <c r="T63" s="43"/>
      <c r="U63" s="43"/>
      <c r="V63" s="43"/>
      <c r="W63" s="43"/>
      <c r="X63" s="43"/>
      <c r="Y63" s="43"/>
      <c r="Z63" s="43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</row>
    <row r="64" spans="1:62" ht="17.25">
      <c r="A64" s="29"/>
      <c r="B64" s="65"/>
      <c r="C64" s="65"/>
      <c r="D64" s="79"/>
      <c r="E64" s="79"/>
      <c r="F64" s="79"/>
      <c r="G64" s="48"/>
      <c r="H64" s="48"/>
      <c r="I64" s="23"/>
      <c r="J64" s="23"/>
      <c r="K64" s="23"/>
      <c r="L64" s="23"/>
      <c r="M64" s="23"/>
      <c r="N64" s="23"/>
      <c r="O64" s="23"/>
      <c r="P64" s="29"/>
      <c r="Q64" s="29"/>
      <c r="R64" s="71"/>
      <c r="S64" s="71"/>
      <c r="T64" s="43"/>
      <c r="U64" s="43"/>
      <c r="V64" s="43"/>
      <c r="W64" s="43"/>
      <c r="X64" s="43"/>
      <c r="Y64" s="43"/>
      <c r="Z64" s="43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</row>
    <row r="65" spans="1:62" ht="17.25">
      <c r="A65" s="29"/>
      <c r="B65" s="65"/>
      <c r="C65" s="65"/>
      <c r="D65" s="79"/>
      <c r="E65" s="79"/>
      <c r="F65" s="79"/>
      <c r="G65" s="48"/>
      <c r="H65" s="48"/>
      <c r="I65" s="23"/>
      <c r="J65" s="23"/>
      <c r="K65" s="23"/>
      <c r="L65" s="23"/>
      <c r="M65" s="23"/>
      <c r="N65" s="23"/>
      <c r="O65" s="23"/>
      <c r="P65" s="29"/>
      <c r="Q65" s="29"/>
      <c r="R65" s="29"/>
      <c r="S65" s="29"/>
      <c r="T65" s="29"/>
      <c r="U65" s="29"/>
      <c r="V65" s="29"/>
      <c r="W65" s="29"/>
      <c r="X65" s="43"/>
      <c r="Y65" s="43"/>
      <c r="Z65" s="43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</row>
    <row r="66" spans="1:62" ht="17.25">
      <c r="A66" s="29"/>
      <c r="B66" s="65"/>
      <c r="C66" s="65"/>
      <c r="D66" s="79"/>
      <c r="E66" s="79"/>
      <c r="F66" s="79"/>
      <c r="G66" s="48"/>
      <c r="H66" s="48"/>
      <c r="I66" s="23"/>
      <c r="J66" s="23"/>
      <c r="K66" s="23"/>
      <c r="L66" s="23"/>
      <c r="M66" s="23"/>
      <c r="N66" s="23"/>
      <c r="O66" s="23"/>
      <c r="P66" s="29"/>
      <c r="Q66" s="29"/>
      <c r="R66" s="29"/>
      <c r="S66" s="29"/>
      <c r="T66" s="29"/>
      <c r="U66" s="29"/>
      <c r="V66" s="29"/>
      <c r="W66" s="29"/>
      <c r="X66" s="43"/>
      <c r="Y66" s="43"/>
      <c r="Z66" s="43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</row>
    <row r="67" spans="1:62">
      <c r="A67" s="29"/>
      <c r="B67" s="48"/>
      <c r="C67" s="48"/>
      <c r="D67" s="48"/>
      <c r="E67" s="48"/>
      <c r="F67" s="48"/>
      <c r="G67" s="48"/>
      <c r="H67" s="48"/>
      <c r="I67" s="23"/>
      <c r="J67" s="23"/>
      <c r="K67" s="23"/>
      <c r="L67" s="23"/>
      <c r="M67" s="23"/>
      <c r="N67" s="23"/>
      <c r="O67" s="23"/>
      <c r="P67" s="29"/>
      <c r="Q67" s="29"/>
      <c r="R67" s="29"/>
      <c r="S67" s="29"/>
      <c r="T67" s="29"/>
      <c r="U67" s="29"/>
      <c r="V67" s="29"/>
      <c r="W67" s="29"/>
      <c r="X67" s="43"/>
      <c r="Y67" s="43"/>
      <c r="Z67" s="43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</row>
    <row r="68" spans="1:62">
      <c r="A68" s="29"/>
      <c r="B68" s="48"/>
      <c r="C68" s="48"/>
      <c r="D68" s="48"/>
      <c r="E68" s="48"/>
      <c r="F68" s="48"/>
      <c r="G68" s="48"/>
      <c r="H68" s="48"/>
      <c r="I68" s="23"/>
      <c r="J68" s="23"/>
      <c r="K68" s="23"/>
      <c r="L68" s="23"/>
      <c r="M68" s="23"/>
      <c r="N68" s="23"/>
      <c r="O68" s="23"/>
      <c r="P68" s="29"/>
      <c r="Q68" s="29"/>
      <c r="R68" s="29"/>
      <c r="S68" s="29"/>
      <c r="T68" s="29"/>
      <c r="U68" s="29"/>
      <c r="V68" s="29"/>
      <c r="W68" s="29"/>
      <c r="X68" s="43"/>
      <c r="Y68" s="43"/>
      <c r="Z68" s="43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</row>
    <row r="69" spans="1:62">
      <c r="A69" s="29"/>
      <c r="B69" s="48"/>
      <c r="C69" s="48"/>
      <c r="D69" s="48"/>
      <c r="E69" s="48"/>
      <c r="F69" s="48"/>
      <c r="G69" s="48"/>
      <c r="H69" s="48"/>
      <c r="I69" s="23"/>
      <c r="J69" s="23"/>
      <c r="K69" s="23"/>
      <c r="L69" s="23"/>
      <c r="M69" s="23"/>
      <c r="N69" s="23"/>
      <c r="O69" s="23"/>
      <c r="P69" s="44"/>
      <c r="Q69" s="44"/>
      <c r="R69" s="44"/>
      <c r="S69" s="44"/>
      <c r="T69" s="44"/>
      <c r="U69" s="44"/>
      <c r="V69" s="44"/>
      <c r="W69" s="44"/>
      <c r="X69" s="45"/>
      <c r="Y69" s="45"/>
      <c r="Z69" s="45"/>
      <c r="AA69" s="44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</row>
    <row r="70" spans="1:62">
      <c r="A70" s="29"/>
      <c r="B70" s="48"/>
      <c r="C70" s="48"/>
      <c r="D70" s="48"/>
      <c r="E70" s="48"/>
      <c r="F70" s="48"/>
      <c r="G70" s="48"/>
      <c r="H70" s="48"/>
      <c r="I70" s="23"/>
      <c r="J70" s="23"/>
      <c r="K70" s="23"/>
      <c r="L70" s="23"/>
      <c r="M70" s="23"/>
      <c r="N70" s="23"/>
      <c r="O70" s="23"/>
      <c r="P70" s="47"/>
      <c r="Q70" s="47"/>
      <c r="R70" s="69"/>
      <c r="S70" s="69"/>
      <c r="T70" s="69"/>
      <c r="U70" s="69"/>
      <c r="V70" s="46"/>
      <c r="W70" s="46"/>
      <c r="X70" s="46"/>
      <c r="Y70" s="46"/>
      <c r="Z70" s="46"/>
      <c r="AA70" s="47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</row>
    <row r="71" spans="1:62">
      <c r="A71" s="29"/>
      <c r="B71" s="48"/>
      <c r="C71" s="48"/>
      <c r="D71" s="48"/>
      <c r="E71" s="48"/>
      <c r="F71" s="48"/>
      <c r="G71" s="48"/>
      <c r="H71" s="48"/>
      <c r="I71" s="23"/>
      <c r="J71" s="23"/>
      <c r="K71" s="23"/>
      <c r="L71" s="23"/>
      <c r="M71" s="23"/>
      <c r="N71" s="23"/>
      <c r="O71" s="23"/>
      <c r="P71" s="47"/>
      <c r="Q71" s="47"/>
      <c r="R71" s="67"/>
      <c r="S71" s="67" t="s">
        <v>25</v>
      </c>
      <c r="T71" s="67" t="s">
        <v>24</v>
      </c>
      <c r="U71" s="65"/>
      <c r="V71" s="67" t="s">
        <v>26</v>
      </c>
      <c r="W71" s="67" t="s">
        <v>27</v>
      </c>
      <c r="X71" s="67" t="s">
        <v>28</v>
      </c>
      <c r="Y71" s="67" t="s">
        <v>29</v>
      </c>
      <c r="Z71" s="67" t="s">
        <v>30</v>
      </c>
      <c r="AA71" s="47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</row>
    <row r="72" spans="1:62">
      <c r="A72" s="29"/>
      <c r="B72" s="48"/>
      <c r="C72" s="48"/>
      <c r="D72" s="48"/>
      <c r="E72" s="48"/>
      <c r="F72" s="48"/>
      <c r="G72" s="48"/>
      <c r="H72" s="48"/>
      <c r="I72" s="23"/>
      <c r="J72" s="23"/>
      <c r="K72" s="23"/>
      <c r="L72" s="23"/>
      <c r="M72" s="23"/>
      <c r="N72" s="23"/>
      <c r="O72" s="23"/>
      <c r="P72" s="47"/>
      <c r="Q72" s="47"/>
      <c r="R72" s="68" t="s">
        <v>7</v>
      </c>
      <c r="S72" s="68">
        <v>71.838888087337082</v>
      </c>
      <c r="T72" s="68">
        <v>4.4139738476946651</v>
      </c>
      <c r="U72" s="68">
        <v>16.27533160960099</v>
      </c>
      <c r="V72" s="68">
        <v>1.5922947933672314E-8</v>
      </c>
      <c r="W72" s="68">
        <v>62.003941465637254</v>
      </c>
      <c r="X72" s="68">
        <v>81.67383470903691</v>
      </c>
      <c r="Y72" s="68">
        <v>62.003941465637254</v>
      </c>
      <c r="Z72" s="68">
        <v>81.67383470903691</v>
      </c>
      <c r="AA72" s="47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</row>
    <row r="73" spans="1:62">
      <c r="A73" s="29"/>
      <c r="B73" s="48"/>
      <c r="C73" s="48"/>
      <c r="D73" s="48"/>
      <c r="E73" s="48"/>
      <c r="F73" s="48"/>
      <c r="G73" s="48"/>
      <c r="H73" s="48"/>
      <c r="I73" s="23"/>
      <c r="J73" s="23"/>
      <c r="K73" s="23"/>
      <c r="L73" s="23"/>
      <c r="M73" s="23"/>
      <c r="N73" s="23"/>
      <c r="O73" s="23"/>
      <c r="P73" s="47"/>
      <c r="Q73" s="47"/>
      <c r="R73" s="68" t="s">
        <v>31</v>
      </c>
      <c r="S73" s="68">
        <v>-5.3787332275284934</v>
      </c>
      <c r="T73" s="68">
        <v>1.6865440112366417</v>
      </c>
      <c r="U73" s="68">
        <v>-3.1892041901619814</v>
      </c>
      <c r="V73" s="68">
        <v>9.6671975464784673E-3</v>
      </c>
      <c r="W73" s="68">
        <v>-9.1365874645496312</v>
      </c>
      <c r="X73" s="68">
        <v>-1.6208789905073564</v>
      </c>
      <c r="Y73" s="68">
        <v>-9.1365874645496312</v>
      </c>
      <c r="Z73" s="68">
        <v>-1.6208789905073564</v>
      </c>
      <c r="AA73" s="47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</row>
    <row r="74" spans="1:62">
      <c r="A74" s="29"/>
      <c r="B74" s="48"/>
      <c r="C74" s="48"/>
      <c r="D74" s="48"/>
      <c r="E74" s="48"/>
      <c r="F74" s="48"/>
      <c r="G74" s="48"/>
      <c r="H74" s="48"/>
      <c r="I74" s="23"/>
      <c r="J74" s="23"/>
      <c r="K74" s="23"/>
      <c r="L74" s="23"/>
      <c r="M74" s="23"/>
      <c r="N74" s="23"/>
      <c r="O74" s="23"/>
      <c r="P74" s="47"/>
      <c r="Q74" s="47"/>
      <c r="R74" s="69"/>
      <c r="S74" s="69"/>
      <c r="T74" s="69"/>
      <c r="U74" s="69"/>
      <c r="V74" s="69"/>
      <c r="W74" s="69"/>
      <c r="X74" s="69"/>
      <c r="Y74" s="69"/>
      <c r="Z74" s="67" t="s">
        <v>32</v>
      </c>
      <c r="AA74" s="47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</row>
    <row r="75" spans="1:62">
      <c r="A75" s="29"/>
      <c r="B75" s="48"/>
      <c r="C75" s="48"/>
      <c r="D75" s="48"/>
      <c r="E75" s="48"/>
      <c r="F75" s="48"/>
      <c r="G75" s="48"/>
      <c r="H75" s="48"/>
      <c r="I75" s="23"/>
      <c r="J75" s="23"/>
      <c r="K75" s="23"/>
      <c r="L75" s="23"/>
      <c r="M75" s="23"/>
      <c r="N75" s="23"/>
      <c r="O75" s="23"/>
      <c r="P75" s="44"/>
      <c r="Q75" s="44"/>
      <c r="R75" s="45"/>
      <c r="S75" s="45"/>
      <c r="T75" s="45"/>
      <c r="U75" s="70"/>
      <c r="V75" s="70"/>
      <c r="W75" s="70"/>
      <c r="X75" s="70"/>
      <c r="Y75" s="70"/>
      <c r="Z75" s="70"/>
      <c r="AA75" s="44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</row>
    <row r="76" spans="1:62">
      <c r="A76" s="29"/>
      <c r="B76" s="48"/>
      <c r="C76" s="48"/>
      <c r="D76" s="48"/>
      <c r="E76" s="48"/>
      <c r="F76" s="48"/>
      <c r="G76" s="48"/>
      <c r="H76" s="48"/>
      <c r="I76" s="23"/>
      <c r="J76" s="23"/>
      <c r="K76" s="23"/>
      <c r="L76" s="23"/>
      <c r="M76" s="23"/>
      <c r="N76" s="23"/>
      <c r="O76" s="23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</row>
    <row r="77" spans="1:62">
      <c r="A77" s="29"/>
      <c r="B77" s="48"/>
      <c r="C77" s="48"/>
      <c r="D77" s="48"/>
      <c r="E77" s="48"/>
      <c r="F77" s="48"/>
      <c r="G77" s="48"/>
      <c r="H77" s="48"/>
      <c r="I77" s="23"/>
      <c r="J77" s="23"/>
      <c r="K77" s="23"/>
      <c r="L77" s="23"/>
      <c r="M77" s="23"/>
      <c r="N77" s="23"/>
      <c r="O77" s="23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</row>
    <row r="78" spans="1:62">
      <c r="A78" s="29"/>
      <c r="B78" s="48"/>
      <c r="C78" s="48"/>
      <c r="D78" s="48"/>
      <c r="E78" s="48"/>
      <c r="F78" s="48"/>
      <c r="G78" s="48"/>
      <c r="H78" s="48"/>
      <c r="I78" s="23"/>
      <c r="J78" s="23"/>
      <c r="K78" s="23"/>
      <c r="L78" s="23"/>
      <c r="M78" s="23"/>
      <c r="N78" s="23"/>
      <c r="O78" s="23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</row>
    <row r="79" spans="1:62">
      <c r="A79" s="29"/>
      <c r="B79" s="48"/>
      <c r="C79" s="48"/>
      <c r="D79" s="48"/>
      <c r="E79" s="48"/>
      <c r="F79" s="48"/>
      <c r="G79" s="48"/>
      <c r="H79" s="48"/>
      <c r="I79" s="23"/>
      <c r="J79" s="23"/>
      <c r="K79" s="23"/>
      <c r="L79" s="23"/>
      <c r="M79" s="23"/>
      <c r="N79" s="23"/>
      <c r="O79" s="23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</row>
    <row r="80" spans="1:62">
      <c r="A80" s="29"/>
      <c r="B80" s="48"/>
      <c r="C80" s="48"/>
      <c r="D80" s="48"/>
      <c r="E80" s="48"/>
      <c r="F80" s="48"/>
      <c r="G80" s="48"/>
      <c r="H80" s="48"/>
      <c r="I80" s="23"/>
      <c r="J80" s="23"/>
      <c r="K80" s="23"/>
      <c r="L80" s="23"/>
      <c r="M80" s="23"/>
      <c r="N80" s="23"/>
      <c r="O80" s="23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</row>
    <row r="81" spans="1:62">
      <c r="A81" s="29"/>
      <c r="B81" s="48"/>
      <c r="C81" s="48"/>
      <c r="D81" s="48"/>
      <c r="E81" s="48"/>
      <c r="F81" s="48"/>
      <c r="G81" s="48"/>
      <c r="H81" s="48"/>
      <c r="I81" s="23"/>
      <c r="J81" s="23"/>
      <c r="K81" s="23"/>
      <c r="L81" s="23"/>
      <c r="M81" s="23"/>
      <c r="N81" s="23"/>
      <c r="O81" s="23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</row>
    <row r="82" spans="1:62">
      <c r="A82" s="29"/>
      <c r="B82" s="48"/>
      <c r="C82" s="48"/>
      <c r="D82" s="48"/>
      <c r="E82" s="48"/>
      <c r="F82" s="48"/>
      <c r="G82" s="48"/>
      <c r="H82" s="48"/>
      <c r="I82" s="23"/>
      <c r="J82" s="23"/>
      <c r="K82" s="23"/>
      <c r="L82" s="23"/>
      <c r="M82" s="23"/>
      <c r="N82" s="23"/>
      <c r="O82" s="23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</row>
    <row r="83" spans="1:62">
      <c r="A83" s="29"/>
      <c r="B83" s="48"/>
      <c r="C83" s="48"/>
      <c r="D83" s="48"/>
      <c r="E83" s="48"/>
      <c r="F83" s="48"/>
      <c r="G83" s="48"/>
      <c r="H83" s="48"/>
      <c r="I83" s="23"/>
      <c r="J83" s="23"/>
      <c r="K83" s="23"/>
      <c r="L83" s="23"/>
      <c r="M83" s="23"/>
      <c r="N83" s="23"/>
      <c r="O83" s="23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</row>
    <row r="84" spans="1:62">
      <c r="A84" s="29"/>
      <c r="B84" s="48"/>
      <c r="C84" s="48"/>
      <c r="D84" s="48"/>
      <c r="E84" s="48"/>
      <c r="F84" s="48"/>
      <c r="G84" s="48"/>
      <c r="H84" s="48"/>
      <c r="I84" s="23"/>
      <c r="J84" s="23"/>
      <c r="K84" s="23"/>
      <c r="L84" s="23"/>
      <c r="M84" s="23"/>
      <c r="N84" s="23"/>
      <c r="O84" s="23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</row>
    <row r="85" spans="1:62">
      <c r="A85" s="29"/>
      <c r="B85" s="48"/>
      <c r="C85" s="48"/>
      <c r="D85" s="48"/>
      <c r="E85" s="48"/>
      <c r="F85" s="48"/>
      <c r="G85" s="48"/>
      <c r="H85" s="48"/>
      <c r="I85" s="23"/>
      <c r="J85" s="23"/>
      <c r="K85" s="23"/>
      <c r="L85" s="23"/>
      <c r="M85" s="23"/>
      <c r="N85" s="23"/>
      <c r="O85" s="23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</row>
    <row r="86" spans="1:62">
      <c r="A86" s="29"/>
      <c r="B86" s="48"/>
      <c r="C86" s="48"/>
      <c r="D86" s="48"/>
      <c r="E86" s="48"/>
      <c r="F86" s="48"/>
      <c r="G86" s="48"/>
      <c r="H86" s="48"/>
      <c r="I86" s="23"/>
      <c r="J86" s="23"/>
      <c r="K86" s="23"/>
      <c r="L86" s="23"/>
      <c r="M86" s="23"/>
      <c r="N86" s="23"/>
      <c r="O86" s="23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</row>
    <row r="87" spans="1:62">
      <c r="A87" s="29"/>
      <c r="B87" s="48"/>
      <c r="C87" s="48"/>
      <c r="D87" s="48"/>
      <c r="E87" s="48"/>
      <c r="F87" s="48"/>
      <c r="G87" s="48"/>
      <c r="H87" s="48"/>
      <c r="I87" s="23"/>
      <c r="J87" s="23"/>
      <c r="K87" s="23"/>
      <c r="L87" s="23"/>
      <c r="M87" s="23"/>
      <c r="N87" s="23"/>
      <c r="O87" s="23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</row>
    <row r="88" spans="1:62">
      <c r="A88" s="29"/>
      <c r="B88" s="48"/>
      <c r="C88" s="48"/>
      <c r="D88" s="48"/>
      <c r="E88" s="48"/>
      <c r="F88" s="48"/>
      <c r="G88" s="48"/>
      <c r="H88" s="48"/>
      <c r="I88" s="23"/>
      <c r="J88" s="23"/>
      <c r="K88" s="23"/>
      <c r="L88" s="23"/>
      <c r="M88" s="23"/>
      <c r="N88" s="23"/>
      <c r="O88" s="23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</row>
    <row r="89" spans="1:62">
      <c r="A89" s="29"/>
      <c r="B89" s="48"/>
      <c r="C89" s="48"/>
      <c r="D89" s="48"/>
      <c r="E89" s="48"/>
      <c r="F89" s="48"/>
      <c r="G89" s="48"/>
      <c r="H89" s="48"/>
      <c r="I89" s="23"/>
      <c r="J89" s="23"/>
      <c r="K89" s="23"/>
      <c r="L89" s="23"/>
      <c r="M89" s="23"/>
      <c r="N89" s="23"/>
      <c r="O89" s="23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</row>
    <row r="90" spans="1:62">
      <c r="A90" s="29"/>
      <c r="B90" s="48"/>
      <c r="C90" s="48"/>
      <c r="D90" s="48"/>
      <c r="E90" s="48"/>
      <c r="F90" s="48"/>
      <c r="G90" s="48"/>
      <c r="H90" s="48"/>
      <c r="I90" s="23"/>
      <c r="J90" s="23"/>
      <c r="K90" s="23"/>
      <c r="L90" s="23"/>
      <c r="M90" s="23"/>
      <c r="N90" s="23"/>
      <c r="O90" s="23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</row>
    <row r="91" spans="1:62">
      <c r="A91" s="29"/>
      <c r="B91" s="48"/>
      <c r="C91" s="48"/>
      <c r="D91" s="48"/>
      <c r="E91" s="48"/>
      <c r="F91" s="48"/>
      <c r="G91" s="48"/>
      <c r="H91" s="48"/>
      <c r="I91" s="23"/>
      <c r="J91" s="23"/>
      <c r="K91" s="23"/>
      <c r="L91" s="23"/>
      <c r="M91" s="23"/>
      <c r="N91" s="23"/>
      <c r="O91" s="23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</row>
    <row r="92" spans="1:62">
      <c r="A92" s="29"/>
      <c r="B92" s="48"/>
      <c r="C92" s="48"/>
      <c r="D92" s="48"/>
      <c r="E92" s="48"/>
      <c r="F92" s="48"/>
      <c r="G92" s="48"/>
      <c r="H92" s="48"/>
      <c r="I92" s="23"/>
      <c r="J92" s="23"/>
      <c r="K92" s="23"/>
      <c r="L92" s="23"/>
      <c r="M92" s="23"/>
      <c r="N92" s="23"/>
      <c r="O92" s="23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</row>
    <row r="93" spans="1:62">
      <c r="A93" s="29"/>
      <c r="B93" s="48"/>
      <c r="C93" s="48"/>
      <c r="D93" s="48"/>
      <c r="E93" s="48"/>
      <c r="F93" s="48"/>
      <c r="G93" s="48"/>
      <c r="H93" s="48"/>
      <c r="I93" s="23"/>
      <c r="J93" s="23"/>
      <c r="K93" s="23"/>
      <c r="L93" s="23"/>
      <c r="M93" s="23"/>
      <c r="N93" s="23"/>
      <c r="O93" s="23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</row>
    <row r="94" spans="1:62">
      <c r="A94" s="29"/>
      <c r="B94" s="48"/>
      <c r="C94" s="48"/>
      <c r="D94" s="48"/>
      <c r="E94" s="48"/>
      <c r="F94" s="48"/>
      <c r="G94" s="48"/>
      <c r="H94" s="48"/>
      <c r="I94" s="23"/>
      <c r="J94" s="23"/>
      <c r="K94" s="23"/>
      <c r="L94" s="23"/>
      <c r="M94" s="23"/>
      <c r="N94" s="23"/>
      <c r="O94" s="23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</row>
    <row r="95" spans="1:62">
      <c r="A95" s="29"/>
      <c r="B95" s="48"/>
      <c r="C95" s="48"/>
      <c r="D95" s="48"/>
      <c r="E95" s="48"/>
      <c r="F95" s="48"/>
      <c r="G95" s="48"/>
      <c r="H95" s="48"/>
      <c r="I95" s="23"/>
      <c r="J95" s="23"/>
      <c r="K95" s="23"/>
      <c r="L95" s="23"/>
      <c r="M95" s="23"/>
      <c r="N95" s="23"/>
      <c r="O95" s="23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</row>
    <row r="96" spans="1:62">
      <c r="A96" s="29"/>
      <c r="B96" s="48"/>
      <c r="C96" s="48"/>
      <c r="D96" s="48"/>
      <c r="E96" s="48"/>
      <c r="F96" s="48"/>
      <c r="G96" s="48"/>
      <c r="H96" s="48"/>
      <c r="I96" s="23"/>
      <c r="J96" s="23"/>
      <c r="K96" s="23"/>
      <c r="L96" s="23"/>
      <c r="M96" s="23"/>
      <c r="N96" s="23"/>
      <c r="O96" s="23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</row>
    <row r="97" spans="1:62">
      <c r="A97" s="29"/>
      <c r="B97" s="48"/>
      <c r="C97" s="48"/>
      <c r="D97" s="48"/>
      <c r="E97" s="48"/>
      <c r="F97" s="48"/>
      <c r="G97" s="48"/>
      <c r="H97" s="48"/>
      <c r="I97" s="23"/>
      <c r="J97" s="23"/>
      <c r="K97" s="23"/>
      <c r="L97" s="23"/>
      <c r="M97" s="23"/>
      <c r="N97" s="23"/>
      <c r="O97" s="23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</row>
    <row r="98" spans="1:62">
      <c r="A98" s="29"/>
      <c r="B98" s="48"/>
      <c r="C98" s="48"/>
      <c r="D98" s="48"/>
      <c r="E98" s="48"/>
      <c r="F98" s="48"/>
      <c r="G98" s="48"/>
      <c r="H98" s="48"/>
      <c r="I98" s="23"/>
      <c r="J98" s="23"/>
      <c r="K98" s="23"/>
      <c r="L98" s="23"/>
      <c r="M98" s="23"/>
      <c r="N98" s="23"/>
      <c r="O98" s="23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</row>
    <row r="99" spans="1:62">
      <c r="A99" s="29"/>
      <c r="B99" s="48"/>
      <c r="C99" s="48"/>
      <c r="D99" s="48"/>
      <c r="E99" s="48"/>
      <c r="F99" s="48"/>
      <c r="G99" s="48"/>
      <c r="H99" s="48"/>
      <c r="I99" s="23"/>
      <c r="J99" s="23"/>
      <c r="K99" s="23"/>
      <c r="L99" s="23"/>
      <c r="M99" s="23"/>
      <c r="N99" s="23"/>
      <c r="O99" s="23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</row>
    <row r="100" spans="1:62">
      <c r="A100" s="29"/>
      <c r="B100" s="48"/>
      <c r="C100" s="48"/>
      <c r="D100" s="48"/>
      <c r="E100" s="48"/>
      <c r="F100" s="48"/>
      <c r="G100" s="48"/>
      <c r="H100" s="48"/>
      <c r="I100" s="23"/>
      <c r="J100" s="23"/>
      <c r="K100" s="23"/>
      <c r="L100" s="23"/>
      <c r="M100" s="23"/>
      <c r="N100" s="23"/>
      <c r="O100" s="23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</row>
    <row r="101" spans="1:62">
      <c r="A101" s="29"/>
      <c r="B101" s="48"/>
      <c r="C101" s="48"/>
      <c r="D101" s="48"/>
      <c r="E101" s="48"/>
      <c r="F101" s="48"/>
      <c r="G101" s="48"/>
      <c r="H101" s="48"/>
      <c r="I101" s="23"/>
      <c r="J101" s="23"/>
      <c r="K101" s="23"/>
      <c r="L101" s="23"/>
      <c r="M101" s="23"/>
      <c r="N101" s="23"/>
      <c r="O101" s="23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</row>
    <row r="102" spans="1:62">
      <c r="A102" s="29"/>
      <c r="B102" s="48"/>
      <c r="C102" s="48"/>
      <c r="D102" s="48"/>
      <c r="E102" s="48"/>
      <c r="F102" s="48"/>
      <c r="G102" s="48"/>
      <c r="H102" s="48"/>
      <c r="I102" s="23"/>
      <c r="J102" s="23"/>
      <c r="K102" s="23"/>
      <c r="L102" s="23"/>
      <c r="M102" s="23"/>
      <c r="N102" s="23"/>
      <c r="O102" s="23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</row>
    <row r="103" spans="1:62">
      <c r="A103" s="29"/>
      <c r="B103" s="48"/>
      <c r="C103" s="48"/>
      <c r="D103" s="48"/>
      <c r="E103" s="48"/>
      <c r="F103" s="48"/>
      <c r="G103" s="48"/>
      <c r="H103" s="48"/>
      <c r="I103" s="23"/>
      <c r="J103" s="23"/>
      <c r="K103" s="23"/>
      <c r="L103" s="23"/>
      <c r="M103" s="23"/>
      <c r="N103" s="23"/>
      <c r="O103" s="23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</row>
    <row r="104" spans="1:62">
      <c r="A104" s="29"/>
      <c r="B104" s="48"/>
      <c r="C104" s="48"/>
      <c r="D104" s="48"/>
      <c r="E104" s="48"/>
      <c r="F104" s="48"/>
      <c r="G104" s="48"/>
      <c r="H104" s="48"/>
      <c r="I104" s="23"/>
      <c r="J104" s="23"/>
      <c r="K104" s="23"/>
      <c r="L104" s="23"/>
      <c r="M104" s="23"/>
      <c r="N104" s="23"/>
      <c r="O104" s="23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</row>
    <row r="105" spans="1:62">
      <c r="A105" s="29"/>
      <c r="B105" s="48"/>
      <c r="C105" s="48"/>
      <c r="D105" s="48"/>
      <c r="E105" s="48"/>
      <c r="F105" s="48"/>
      <c r="G105" s="48"/>
      <c r="H105" s="48"/>
      <c r="I105" s="23"/>
      <c r="J105" s="23"/>
      <c r="K105" s="23"/>
      <c r="L105" s="23"/>
      <c r="M105" s="23"/>
      <c r="N105" s="23"/>
      <c r="O105" s="23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</row>
    <row r="106" spans="1:62">
      <c r="A106" s="29"/>
      <c r="B106" s="48"/>
      <c r="C106" s="48"/>
      <c r="D106" s="48"/>
      <c r="E106" s="48"/>
      <c r="F106" s="48"/>
      <c r="G106" s="48"/>
      <c r="H106" s="48"/>
      <c r="I106" s="23"/>
      <c r="J106" s="23"/>
      <c r="K106" s="23"/>
      <c r="L106" s="23"/>
      <c r="M106" s="23"/>
      <c r="N106" s="60"/>
      <c r="O106" s="60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</row>
    <row r="107" spans="1:62">
      <c r="A107" s="29"/>
      <c r="B107" s="48"/>
      <c r="C107" s="48"/>
      <c r="D107" s="48"/>
      <c r="E107" s="48"/>
      <c r="F107" s="48"/>
      <c r="G107" s="48"/>
      <c r="H107" s="48"/>
      <c r="I107" s="23"/>
      <c r="J107" s="23"/>
      <c r="K107" s="23"/>
      <c r="L107" s="23"/>
      <c r="M107" s="23"/>
      <c r="N107" s="60"/>
      <c r="O107" s="60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</row>
    <row r="108" spans="1:62">
      <c r="A108" s="29"/>
      <c r="B108" s="48"/>
      <c r="C108" s="48"/>
      <c r="D108" s="48"/>
      <c r="E108" s="48"/>
      <c r="F108" s="48"/>
      <c r="G108" s="48"/>
      <c r="H108" s="48"/>
      <c r="I108" s="23"/>
      <c r="J108" s="23"/>
      <c r="K108" s="23"/>
      <c r="L108" s="23"/>
      <c r="M108" s="23"/>
      <c r="N108" s="60"/>
      <c r="O108" s="60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</row>
    <row r="109" spans="1:62">
      <c r="A109" s="29"/>
      <c r="B109" s="48"/>
      <c r="C109" s="48"/>
      <c r="D109" s="48"/>
      <c r="E109" s="48"/>
      <c r="F109" s="48"/>
      <c r="G109" s="48"/>
      <c r="H109" s="48"/>
      <c r="I109" s="29"/>
      <c r="J109" s="29"/>
      <c r="K109" s="23"/>
      <c r="L109" s="23"/>
      <c r="M109" s="23"/>
      <c r="N109" s="60"/>
      <c r="O109" s="61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</row>
    <row r="110" spans="1:62">
      <c r="A110" s="29"/>
      <c r="B110" s="48"/>
      <c r="C110" s="48"/>
      <c r="D110" s="48"/>
      <c r="E110" s="48"/>
      <c r="F110" s="48"/>
      <c r="G110" s="48"/>
      <c r="H110" s="48"/>
      <c r="I110" s="48"/>
      <c r="J110" s="29"/>
      <c r="K110" s="23"/>
      <c r="L110" s="23"/>
      <c r="M110" s="23"/>
      <c r="N110" s="60"/>
      <c r="O110" s="60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</row>
    <row r="111" spans="1:62">
      <c r="A111" s="29"/>
      <c r="B111" s="48"/>
      <c r="C111" s="48"/>
      <c r="D111" s="48"/>
      <c r="E111" s="48"/>
      <c r="F111" s="48"/>
      <c r="G111" s="48"/>
      <c r="H111" s="48"/>
      <c r="I111" s="48" t="str">
        <f>IF(M4&lt;=N7, "Yes, it is.", "No, it is not.")</f>
        <v>Yes, it is.</v>
      </c>
      <c r="J111" s="23"/>
      <c r="K111" s="23"/>
      <c r="L111" s="23"/>
      <c r="M111" s="23"/>
      <c r="N111" s="23"/>
      <c r="O111" s="23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</row>
    <row r="112" spans="1:62">
      <c r="A112" s="29"/>
      <c r="B112" s="48"/>
      <c r="C112" s="48"/>
      <c r="D112" s="48"/>
      <c r="E112" s="48"/>
      <c r="F112" s="48"/>
      <c r="G112" s="48"/>
      <c r="H112" s="48"/>
      <c r="I112" s="48" t="str">
        <f>IF(M5&lt;=N7, "Yes, it is.", "No, it is not.")</f>
        <v>Yes, it is.</v>
      </c>
      <c r="J112" s="23"/>
      <c r="K112" s="23"/>
      <c r="L112" s="23"/>
      <c r="M112" s="23"/>
      <c r="N112" s="23"/>
      <c r="O112" s="23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</row>
    <row r="113" spans="1:62">
      <c r="A113" s="29"/>
      <c r="B113" s="48"/>
      <c r="C113" s="48"/>
      <c r="D113" s="48"/>
      <c r="E113" s="48"/>
      <c r="F113" s="48"/>
      <c r="G113" s="48"/>
      <c r="H113" s="48"/>
      <c r="I113" s="48"/>
      <c r="J113" s="23"/>
      <c r="K113" s="23"/>
      <c r="L113" s="62">
        <f>J45*100</f>
        <v>0</v>
      </c>
      <c r="M113" s="23"/>
      <c r="N113" s="23"/>
      <c r="O113" s="23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</row>
    <row r="114" spans="1:62">
      <c r="A114" s="29"/>
      <c r="B114" s="48"/>
      <c r="C114" s="48"/>
      <c r="D114" s="48"/>
      <c r="E114" s="48"/>
      <c r="F114" s="48"/>
      <c r="G114" s="48"/>
      <c r="H114" s="48"/>
      <c r="I114" s="48"/>
      <c r="J114" s="29"/>
      <c r="K114" s="23"/>
      <c r="L114" s="23"/>
      <c r="M114" s="23"/>
      <c r="N114" s="23"/>
      <c r="O114" s="23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</row>
    <row r="115" spans="1:62">
      <c r="A115" s="29"/>
      <c r="B115" s="48"/>
      <c r="C115" s="48"/>
      <c r="D115" s="48"/>
      <c r="E115" s="48"/>
      <c r="F115" s="48"/>
      <c r="G115" s="48"/>
      <c r="H115" s="48"/>
      <c r="I115" s="29"/>
      <c r="J115" s="29"/>
      <c r="K115" s="29"/>
      <c r="L115" s="47"/>
      <c r="M115" s="23"/>
      <c r="N115" s="23"/>
      <c r="O115" s="23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</row>
    <row r="116" spans="1:62">
      <c r="A116" s="29"/>
      <c r="B116" s="48"/>
      <c r="C116" s="48"/>
      <c r="D116" s="48"/>
      <c r="E116" s="48"/>
      <c r="F116" s="48"/>
      <c r="G116" s="48"/>
      <c r="H116" s="48"/>
      <c r="I116" s="29"/>
      <c r="J116" s="29"/>
      <c r="K116" s="29"/>
      <c r="L116" s="47"/>
      <c r="M116" s="23"/>
      <c r="N116" s="23"/>
      <c r="O116" s="23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</row>
    <row r="117" spans="1:62">
      <c r="A117" s="29"/>
      <c r="B117" s="48"/>
      <c r="C117" s="48"/>
      <c r="D117" s="48"/>
      <c r="E117" s="48"/>
      <c r="F117" s="48"/>
      <c r="G117" s="48"/>
      <c r="H117" s="48"/>
      <c r="I117" s="29"/>
      <c r="J117" s="29"/>
      <c r="K117" s="29"/>
      <c r="L117" s="47"/>
      <c r="M117" s="23"/>
      <c r="N117" s="23"/>
      <c r="O117" s="23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</row>
    <row r="118" spans="1:62">
      <c r="A118" s="29"/>
      <c r="B118" s="48"/>
      <c r="C118" s="48"/>
      <c r="D118" s="48"/>
      <c r="E118" s="48"/>
      <c r="F118" s="48"/>
      <c r="G118" s="48"/>
      <c r="H118" s="48"/>
      <c r="I118" s="29"/>
      <c r="J118" s="29"/>
      <c r="K118" s="29"/>
      <c r="L118" s="23"/>
      <c r="M118" s="23"/>
      <c r="N118" s="23"/>
      <c r="O118" s="23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</row>
    <row r="119" spans="1:62">
      <c r="A119" s="29"/>
      <c r="B119" s="48"/>
      <c r="C119" s="48"/>
      <c r="D119" s="48"/>
      <c r="E119" s="48"/>
      <c r="F119" s="48"/>
      <c r="G119" s="48"/>
      <c r="H119" s="48"/>
      <c r="I119" s="29"/>
      <c r="J119" s="29"/>
      <c r="K119" s="29"/>
      <c r="L119" s="23"/>
      <c r="M119" s="23"/>
      <c r="N119" s="23"/>
      <c r="O119" s="23"/>
      <c r="P119" s="29"/>
      <c r="Q119" s="29"/>
      <c r="R119" s="29"/>
      <c r="S119" s="29"/>
      <c r="T119" s="29"/>
      <c r="U119" s="163"/>
      <c r="V119" s="163"/>
      <c r="W119" s="163"/>
      <c r="X119" s="163"/>
      <c r="Y119" s="163"/>
      <c r="Z119" s="163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</row>
    <row r="120" spans="1:62">
      <c r="A120" s="29"/>
      <c r="B120" s="48"/>
      <c r="C120" s="48"/>
      <c r="D120" s="48"/>
      <c r="E120" s="48"/>
      <c r="F120" s="48"/>
      <c r="G120" s="48"/>
      <c r="H120" s="48"/>
      <c r="I120" s="29"/>
      <c r="J120" s="29"/>
      <c r="K120" s="29"/>
      <c r="L120" s="23"/>
      <c r="M120" s="23"/>
      <c r="N120" s="23"/>
      <c r="O120" s="23"/>
      <c r="P120" s="29"/>
      <c r="Q120" s="29"/>
      <c r="R120" s="29"/>
      <c r="S120" s="29"/>
      <c r="T120" s="29"/>
      <c r="U120" s="163"/>
      <c r="V120" s="163"/>
      <c r="W120" s="163"/>
      <c r="X120" s="163"/>
      <c r="Y120" s="163"/>
      <c r="Z120" s="163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</row>
    <row r="121" spans="1:62">
      <c r="B121" s="48"/>
      <c r="C121" s="48"/>
      <c r="D121" s="48"/>
      <c r="E121" s="48"/>
      <c r="F121" s="48"/>
      <c r="G121" s="48"/>
      <c r="H121" s="48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163"/>
      <c r="V121" s="163"/>
      <c r="W121" s="163"/>
      <c r="X121" s="163"/>
      <c r="Y121" s="163"/>
      <c r="Z121" s="163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</row>
    <row r="122" spans="1:62">
      <c r="B122" s="48"/>
      <c r="C122" s="48"/>
      <c r="D122" s="48"/>
      <c r="E122" s="48"/>
      <c r="F122" s="48"/>
      <c r="G122" s="48"/>
      <c r="H122" s="48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163"/>
      <c r="V122" s="163"/>
      <c r="W122" s="163"/>
      <c r="X122" s="163"/>
      <c r="Y122" s="163"/>
      <c r="Z122" s="163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</row>
    <row r="123" spans="1:62">
      <c r="B123" s="48"/>
      <c r="C123" s="48"/>
      <c r="D123" s="48"/>
      <c r="E123" s="48"/>
      <c r="F123" s="48"/>
      <c r="G123" s="48"/>
      <c r="H123" s="48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163"/>
      <c r="V123" s="163"/>
      <c r="W123" s="163"/>
      <c r="X123" s="163"/>
      <c r="Y123" s="163"/>
      <c r="Z123" s="163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</row>
    <row r="124" spans="1:62">
      <c r="B124" s="48"/>
      <c r="C124" s="48"/>
      <c r="D124" s="48"/>
      <c r="E124" s="48"/>
      <c r="F124" s="48"/>
      <c r="G124" s="48"/>
      <c r="H124" s="48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</row>
    <row r="125" spans="1:62">
      <c r="B125" s="48"/>
      <c r="C125" s="48"/>
      <c r="D125" s="48"/>
      <c r="E125" s="48"/>
      <c r="F125" s="48"/>
      <c r="G125" s="48"/>
      <c r="H125" s="48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</row>
    <row r="126" spans="1:62">
      <c r="B126" s="48"/>
      <c r="C126" s="48"/>
      <c r="D126" s="48"/>
      <c r="E126" s="48"/>
      <c r="F126" s="48"/>
      <c r="G126" s="48"/>
      <c r="H126" s="48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</row>
    <row r="127" spans="1:62">
      <c r="B127" s="48"/>
      <c r="C127" s="48"/>
      <c r="D127" s="48"/>
      <c r="E127" s="48"/>
      <c r="F127" s="48"/>
      <c r="G127" s="48"/>
      <c r="H127" s="48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</row>
    <row r="128" spans="1:62">
      <c r="B128" s="48"/>
      <c r="C128" s="48"/>
      <c r="D128" s="48"/>
      <c r="E128" s="48"/>
      <c r="F128" s="48"/>
      <c r="G128" s="48"/>
      <c r="H128" s="48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</row>
    <row r="129" spans="2:62">
      <c r="B129" s="48"/>
      <c r="C129" s="48"/>
      <c r="D129" s="48"/>
      <c r="E129" s="48"/>
      <c r="F129" s="48"/>
      <c r="G129" s="48"/>
      <c r="H129" s="48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</row>
    <row r="130" spans="2:62">
      <c r="B130" s="48"/>
      <c r="C130" s="48"/>
      <c r="D130" s="48"/>
      <c r="E130" s="48"/>
      <c r="F130" s="48"/>
      <c r="G130" s="48"/>
      <c r="H130" s="48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</row>
    <row r="131" spans="2:62">
      <c r="B131" s="48"/>
      <c r="C131" s="48"/>
      <c r="D131" s="48"/>
      <c r="E131" s="48"/>
      <c r="F131" s="48"/>
      <c r="G131" s="48"/>
      <c r="H131" s="48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</row>
    <row r="132" spans="2:62">
      <c r="B132" s="48"/>
      <c r="C132" s="48"/>
      <c r="D132" s="48"/>
      <c r="E132" s="48"/>
      <c r="F132" s="48"/>
      <c r="G132" s="48"/>
      <c r="H132" s="48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</row>
    <row r="133" spans="2:62">
      <c r="B133" s="48"/>
      <c r="C133" s="48"/>
      <c r="D133" s="48"/>
      <c r="E133" s="48"/>
      <c r="F133" s="48"/>
      <c r="G133" s="48"/>
      <c r="H133" s="48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</row>
    <row r="134" spans="2:62">
      <c r="B134" s="48"/>
      <c r="C134" s="48"/>
      <c r="D134" s="48"/>
      <c r="E134" s="48"/>
      <c r="F134" s="48"/>
      <c r="G134" s="48"/>
      <c r="H134" s="48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</row>
    <row r="135" spans="2:62">
      <c r="B135" s="48"/>
      <c r="C135" s="48"/>
      <c r="D135" s="48"/>
      <c r="E135" s="48"/>
      <c r="F135" s="48"/>
      <c r="G135" s="48"/>
      <c r="H135" s="48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</row>
    <row r="136" spans="2:62">
      <c r="B136" s="48"/>
      <c r="C136" s="48"/>
      <c r="D136" s="48"/>
      <c r="E136" s="48"/>
      <c r="F136" s="48"/>
      <c r="G136" s="48"/>
      <c r="H136" s="48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</row>
    <row r="137" spans="2:62">
      <c r="B137" s="48"/>
      <c r="C137" s="48"/>
      <c r="D137" s="48"/>
      <c r="E137" s="48"/>
      <c r="F137" s="48"/>
      <c r="G137" s="48"/>
      <c r="H137" s="48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</row>
    <row r="138" spans="2:62">
      <c r="B138" s="48"/>
      <c r="C138" s="48"/>
      <c r="D138" s="48"/>
      <c r="E138" s="48"/>
      <c r="F138" s="48"/>
      <c r="G138" s="48"/>
      <c r="H138" s="48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</row>
    <row r="139" spans="2:62">
      <c r="B139" s="48"/>
      <c r="C139" s="48"/>
      <c r="D139" s="48"/>
      <c r="E139" s="48"/>
      <c r="F139" s="48"/>
      <c r="G139" s="48"/>
      <c r="H139" s="48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</row>
    <row r="140" spans="2:62">
      <c r="B140" s="48"/>
      <c r="C140" s="48"/>
      <c r="D140" s="48"/>
      <c r="E140" s="48"/>
      <c r="F140" s="48"/>
      <c r="G140" s="48"/>
      <c r="H140" s="48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</row>
    <row r="141" spans="2:62">
      <c r="B141" s="48"/>
      <c r="C141" s="48"/>
      <c r="D141" s="48"/>
      <c r="E141" s="48"/>
      <c r="F141" s="48"/>
      <c r="G141" s="48"/>
      <c r="H141" s="48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</row>
    <row r="142" spans="2:62">
      <c r="B142" s="48"/>
      <c r="C142" s="48"/>
      <c r="D142" s="48"/>
      <c r="E142" s="48"/>
      <c r="F142" s="48"/>
      <c r="G142" s="48"/>
      <c r="H142" s="48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</row>
    <row r="143" spans="2:62">
      <c r="B143" s="48"/>
      <c r="C143" s="48"/>
      <c r="D143" s="48"/>
      <c r="E143" s="48"/>
      <c r="F143" s="48"/>
      <c r="G143" s="48"/>
      <c r="H143" s="48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</row>
    <row r="144" spans="2:62">
      <c r="B144" s="48"/>
      <c r="C144" s="48"/>
      <c r="D144" s="48"/>
      <c r="E144" s="48"/>
      <c r="F144" s="48"/>
      <c r="G144" s="48"/>
      <c r="H144" s="48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</row>
    <row r="145" spans="2:62">
      <c r="B145" s="48"/>
      <c r="C145" s="48"/>
      <c r="D145" s="48"/>
      <c r="E145" s="48"/>
      <c r="F145" s="48"/>
      <c r="G145" s="48"/>
      <c r="H145" s="48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</row>
    <row r="146" spans="2:62"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</row>
    <row r="147" spans="2:62"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</row>
    <row r="148" spans="2:62"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</row>
    <row r="149" spans="2:62"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</row>
    <row r="150" spans="2:62"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</row>
    <row r="151" spans="2:62"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</row>
    <row r="152" spans="2:62"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</row>
    <row r="153" spans="2:62"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</row>
    <row r="154" spans="2:62"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</row>
    <row r="155" spans="2:62"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</row>
    <row r="156" spans="2:62"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</row>
    <row r="157" spans="2:62"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</row>
    <row r="158" spans="2:62"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</row>
    <row r="159" spans="2:62"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</row>
    <row r="160" spans="2:62"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</row>
    <row r="161" spans="2:62"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</row>
    <row r="162" spans="2:62"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</row>
    <row r="163" spans="2:62"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</row>
    <row r="164" spans="2:62"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</row>
    <row r="165" spans="2:62"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</row>
    <row r="166" spans="2:62"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</row>
    <row r="167" spans="2:62"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</row>
    <row r="168" spans="2:62"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  <c r="BH168" s="29"/>
      <c r="BI168" s="29"/>
      <c r="BJ168" s="29"/>
    </row>
    <row r="169" spans="2:62"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</row>
    <row r="170" spans="2:62"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  <c r="BH170" s="29"/>
      <c r="BI170" s="29"/>
      <c r="BJ170" s="29"/>
    </row>
    <row r="171" spans="2:62"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  <c r="BH171" s="29"/>
      <c r="BI171" s="29"/>
      <c r="BJ171" s="29"/>
    </row>
    <row r="172" spans="2:62"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  <c r="BH172" s="29"/>
      <c r="BI172" s="29"/>
      <c r="BJ172" s="29"/>
    </row>
    <row r="173" spans="2:62"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  <c r="BH173" s="29"/>
      <c r="BI173" s="29"/>
      <c r="BJ173" s="29"/>
    </row>
    <row r="174" spans="2:62"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  <c r="BH174" s="29"/>
      <c r="BI174" s="29"/>
      <c r="BJ174" s="29"/>
    </row>
    <row r="175" spans="2:62"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  <c r="BH175" s="29"/>
      <c r="BI175" s="29"/>
      <c r="BJ175" s="29"/>
    </row>
    <row r="176" spans="2:62"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  <c r="BH176" s="29"/>
      <c r="BI176" s="29"/>
      <c r="BJ176" s="29"/>
    </row>
    <row r="177" spans="2:65"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  <c r="BH177" s="29"/>
      <c r="BI177" s="29"/>
      <c r="BJ177" s="29"/>
    </row>
    <row r="178" spans="2:65"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  <c r="BH178" s="29"/>
      <c r="BI178" s="29"/>
      <c r="BJ178" s="29"/>
    </row>
    <row r="179" spans="2:65"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  <c r="BH179" s="29"/>
      <c r="BI179" s="29"/>
      <c r="BJ179" s="29"/>
    </row>
    <row r="180" spans="2:65"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  <c r="BH180" s="29"/>
      <c r="BI180" s="29"/>
      <c r="BJ180" s="29"/>
    </row>
    <row r="181" spans="2:65"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  <c r="BH181" s="29"/>
      <c r="BI181" s="29"/>
      <c r="BJ181" s="29"/>
    </row>
    <row r="182" spans="2:65"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  <c r="BH182" s="29"/>
      <c r="BI182" s="29"/>
      <c r="BJ182" s="29"/>
    </row>
    <row r="183" spans="2:65"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  <c r="BH183" s="29"/>
      <c r="BI183" s="29"/>
      <c r="BJ183" s="29"/>
    </row>
    <row r="184" spans="2:65"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  <c r="BH184" s="29"/>
      <c r="BI184" s="29"/>
      <c r="BJ184" s="29"/>
    </row>
    <row r="185" spans="2:65"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  <c r="BH185" s="29"/>
      <c r="BI185" s="29"/>
      <c r="BJ185" s="29"/>
    </row>
    <row r="186" spans="2:65"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  <c r="BH186" s="29"/>
      <c r="BI186" s="29"/>
      <c r="BJ186" s="29"/>
    </row>
    <row r="187" spans="2:65"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  <c r="BH187" s="29"/>
      <c r="BI187" s="29"/>
      <c r="BJ187" s="29"/>
    </row>
    <row r="188" spans="2:65"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  <c r="BH188" s="29"/>
      <c r="BI188" s="29"/>
      <c r="BJ188" s="29"/>
    </row>
    <row r="189" spans="2:65"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  <c r="BH189" s="29"/>
      <c r="BI189" s="29"/>
      <c r="BJ189" s="29"/>
    </row>
    <row r="190" spans="2:65"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  <c r="BH190" s="29"/>
      <c r="BI190" s="29"/>
      <c r="BJ190" s="29"/>
    </row>
    <row r="191" spans="2:65"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  <c r="BH191" s="29"/>
      <c r="BI191" s="29"/>
      <c r="BJ191" s="29"/>
      <c r="BK191" s="29"/>
      <c r="BL191" s="29"/>
      <c r="BM191" s="29"/>
    </row>
    <row r="192" spans="2:65"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  <c r="BH192" s="29"/>
      <c r="BI192" s="29"/>
      <c r="BJ192" s="29"/>
      <c r="BK192" s="29"/>
      <c r="BL192" s="29"/>
      <c r="BM192" s="29"/>
    </row>
    <row r="193" spans="2:65"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  <c r="BH193" s="29"/>
      <c r="BI193" s="29"/>
      <c r="BJ193" s="29"/>
      <c r="BK193" s="29"/>
      <c r="BL193" s="29"/>
      <c r="BM193" s="29"/>
    </row>
    <row r="194" spans="2:65"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  <c r="BH194" s="29"/>
      <c r="BI194" s="29"/>
      <c r="BJ194" s="29"/>
      <c r="BK194" s="29"/>
      <c r="BL194" s="29"/>
      <c r="BM194" s="29"/>
    </row>
    <row r="195" spans="2:65"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  <c r="BH195" s="29"/>
      <c r="BI195" s="29"/>
      <c r="BJ195" s="29"/>
      <c r="BK195" s="29"/>
      <c r="BL195" s="29"/>
      <c r="BM195" s="29"/>
    </row>
    <row r="196" spans="2:65"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  <c r="BH196" s="29"/>
      <c r="BI196" s="29"/>
      <c r="BJ196" s="29"/>
      <c r="BK196" s="29"/>
      <c r="BL196" s="29"/>
      <c r="BM196" s="29"/>
    </row>
    <row r="197" spans="2:65"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  <c r="BH197" s="29"/>
      <c r="BI197" s="29"/>
      <c r="BJ197" s="29"/>
      <c r="BK197" s="29"/>
      <c r="BL197" s="29"/>
      <c r="BM197" s="29"/>
    </row>
    <row r="198" spans="2:65"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  <c r="BH198" s="29"/>
      <c r="BI198" s="29"/>
      <c r="BJ198" s="29"/>
      <c r="BK198" s="29"/>
      <c r="BL198" s="29"/>
      <c r="BM198" s="29"/>
    </row>
    <row r="199" spans="2:65"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  <c r="BH199" s="29"/>
      <c r="BI199" s="29"/>
      <c r="BJ199" s="29"/>
      <c r="BK199" s="29"/>
      <c r="BL199" s="29"/>
      <c r="BM199" s="29"/>
    </row>
    <row r="200" spans="2:65"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  <c r="BH200" s="29"/>
      <c r="BI200" s="29"/>
      <c r="BJ200" s="29"/>
      <c r="BK200" s="29"/>
      <c r="BL200" s="29"/>
      <c r="BM200" s="29"/>
    </row>
    <row r="201" spans="2:65"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  <c r="BH201" s="29"/>
      <c r="BI201" s="29"/>
      <c r="BJ201" s="29"/>
      <c r="BK201" s="29"/>
      <c r="BL201" s="29"/>
      <c r="BM201" s="29"/>
    </row>
    <row r="202" spans="2:65"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  <c r="BH202" s="29"/>
      <c r="BI202" s="29"/>
      <c r="BJ202" s="29"/>
      <c r="BK202" s="29"/>
      <c r="BL202" s="29"/>
      <c r="BM202" s="29"/>
    </row>
    <row r="203" spans="2:65"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  <c r="BH203" s="29"/>
      <c r="BI203" s="29"/>
      <c r="BJ203" s="29"/>
      <c r="BK203" s="29"/>
      <c r="BL203" s="29"/>
      <c r="BM203" s="29"/>
    </row>
    <row r="204" spans="2:65"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  <c r="BH204" s="29"/>
      <c r="BI204" s="29"/>
      <c r="BJ204" s="29"/>
      <c r="BK204" s="29"/>
      <c r="BL204" s="29"/>
      <c r="BM204" s="29"/>
    </row>
    <row r="205" spans="2:65"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  <c r="BH205" s="29"/>
      <c r="BI205" s="29"/>
      <c r="BJ205" s="29"/>
      <c r="BK205" s="29"/>
      <c r="BL205" s="29"/>
      <c r="BM205" s="29"/>
    </row>
    <row r="206" spans="2:65"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  <c r="BH206" s="29"/>
      <c r="BI206" s="29"/>
      <c r="BJ206" s="29"/>
      <c r="BK206" s="29"/>
      <c r="BL206" s="29"/>
      <c r="BM206" s="29"/>
    </row>
    <row r="207" spans="2:65"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  <c r="BH207" s="29"/>
      <c r="BI207" s="29"/>
      <c r="BJ207" s="29"/>
      <c r="BK207" s="29"/>
      <c r="BL207" s="29"/>
      <c r="BM207" s="29"/>
    </row>
    <row r="208" spans="2:65"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  <c r="BH208" s="29"/>
      <c r="BI208" s="29"/>
      <c r="BJ208" s="29"/>
      <c r="BK208" s="29"/>
      <c r="BL208" s="29"/>
      <c r="BM208" s="29"/>
    </row>
    <row r="209" spans="2:65"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  <c r="BH209" s="29"/>
      <c r="BI209" s="29"/>
      <c r="BJ209" s="29"/>
      <c r="BK209" s="29"/>
      <c r="BL209" s="29"/>
      <c r="BM209" s="29"/>
    </row>
    <row r="210" spans="2:65"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  <c r="BH210" s="29"/>
      <c r="BI210" s="29"/>
      <c r="BJ210" s="29"/>
      <c r="BK210" s="29"/>
      <c r="BL210" s="29"/>
      <c r="BM210" s="29"/>
    </row>
    <row r="211" spans="2:65"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  <c r="BH211" s="29"/>
      <c r="BI211" s="29"/>
      <c r="BJ211" s="29"/>
      <c r="BK211" s="29"/>
      <c r="BL211" s="29"/>
      <c r="BM211" s="29"/>
    </row>
    <row r="212" spans="2:65"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  <c r="BH212" s="29"/>
      <c r="BI212" s="29"/>
      <c r="BJ212" s="29"/>
      <c r="BK212" s="29"/>
      <c r="BL212" s="29"/>
      <c r="BM212" s="29"/>
    </row>
    <row r="213" spans="2:65"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  <c r="BH213" s="29"/>
      <c r="BI213" s="29"/>
      <c r="BJ213" s="29"/>
      <c r="BK213" s="29"/>
      <c r="BL213" s="29"/>
      <c r="BM213" s="29"/>
    </row>
    <row r="214" spans="2:65"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  <c r="BH214" s="29"/>
      <c r="BI214" s="29"/>
      <c r="BJ214" s="29"/>
      <c r="BK214" s="29"/>
      <c r="BL214" s="29"/>
      <c r="BM214" s="29"/>
    </row>
    <row r="215" spans="2:65"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  <c r="BH215" s="29"/>
      <c r="BI215" s="29"/>
      <c r="BJ215" s="29"/>
      <c r="BK215" s="29"/>
      <c r="BL215" s="29"/>
      <c r="BM215" s="29"/>
    </row>
    <row r="216" spans="2:65"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  <c r="BH216" s="29"/>
      <c r="BI216" s="29"/>
      <c r="BJ216" s="29"/>
      <c r="BK216" s="29"/>
      <c r="BL216" s="29"/>
      <c r="BM216" s="29"/>
    </row>
    <row r="217" spans="2:65"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  <c r="BH217" s="29"/>
      <c r="BI217" s="29"/>
      <c r="BJ217" s="29"/>
      <c r="BK217" s="29"/>
      <c r="BL217" s="29"/>
      <c r="BM217" s="29"/>
    </row>
    <row r="218" spans="2:65"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  <c r="BH218" s="29"/>
      <c r="BI218" s="29"/>
      <c r="BJ218" s="29"/>
      <c r="BK218" s="29"/>
      <c r="BL218" s="29"/>
      <c r="BM218" s="29"/>
    </row>
    <row r="219" spans="2:65"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  <c r="BH219" s="29"/>
      <c r="BI219" s="29"/>
      <c r="BJ219" s="29"/>
      <c r="BK219" s="29"/>
      <c r="BL219" s="29"/>
      <c r="BM219" s="29"/>
    </row>
    <row r="220" spans="2:65"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  <c r="BH220" s="29"/>
      <c r="BI220" s="29"/>
      <c r="BJ220" s="29"/>
      <c r="BK220" s="29"/>
      <c r="BL220" s="29"/>
      <c r="BM220" s="29"/>
    </row>
    <row r="221" spans="2:65"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  <c r="BH221" s="29"/>
      <c r="BI221" s="29"/>
      <c r="BJ221" s="29"/>
      <c r="BK221" s="29"/>
      <c r="BL221" s="29"/>
      <c r="BM221" s="29"/>
    </row>
    <row r="222" spans="2:65"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  <c r="BH222" s="29"/>
      <c r="BI222" s="29"/>
      <c r="BJ222" s="29"/>
      <c r="BK222" s="29"/>
      <c r="BL222" s="29"/>
      <c r="BM222" s="29"/>
    </row>
    <row r="223" spans="2:65"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  <c r="BH223" s="29"/>
      <c r="BI223" s="29"/>
      <c r="BJ223" s="29"/>
      <c r="BK223" s="29"/>
      <c r="BL223" s="29"/>
      <c r="BM223" s="29"/>
    </row>
    <row r="224" spans="2:65"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  <c r="BH224" s="29"/>
      <c r="BI224" s="29"/>
      <c r="BJ224" s="29"/>
      <c r="BK224" s="29"/>
      <c r="BL224" s="29"/>
      <c r="BM224" s="29"/>
    </row>
    <row r="225" spans="1:70"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  <c r="BH225" s="29"/>
      <c r="BI225" s="29"/>
      <c r="BJ225" s="29"/>
      <c r="BK225" s="29"/>
      <c r="BL225" s="29"/>
      <c r="BM225" s="29"/>
    </row>
    <row r="226" spans="1:70"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  <c r="BH226" s="29"/>
      <c r="BI226" s="29"/>
      <c r="BJ226" s="29"/>
      <c r="BK226" s="29"/>
      <c r="BL226" s="29"/>
      <c r="BM226" s="29"/>
    </row>
    <row r="227" spans="1:70"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  <c r="BH227" s="29"/>
      <c r="BI227" s="29"/>
      <c r="BJ227" s="29"/>
      <c r="BK227" s="29"/>
      <c r="BL227" s="29"/>
      <c r="BM227" s="29"/>
    </row>
    <row r="228" spans="1:70"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  <c r="BH228" s="29"/>
      <c r="BI228" s="29"/>
      <c r="BJ228" s="29"/>
      <c r="BK228" s="29"/>
      <c r="BL228" s="29"/>
      <c r="BM228" s="29"/>
    </row>
    <row r="229" spans="1:70"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  <c r="BH229" s="29"/>
      <c r="BI229" s="29"/>
      <c r="BJ229" s="29"/>
      <c r="BK229" s="29"/>
      <c r="BL229" s="29"/>
      <c r="BM229" s="29"/>
    </row>
    <row r="230" spans="1:70"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  <c r="BH230" s="29"/>
      <c r="BI230" s="29"/>
      <c r="BJ230" s="29"/>
      <c r="BK230" s="29"/>
      <c r="BL230" s="29"/>
      <c r="BM230" s="29"/>
    </row>
    <row r="231" spans="1:70"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  <c r="BH231" s="29"/>
      <c r="BI231" s="29"/>
      <c r="BJ231" s="29"/>
      <c r="BK231" s="29"/>
      <c r="BL231" s="29"/>
      <c r="BM231" s="29"/>
    </row>
    <row r="232" spans="1:70"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  <c r="BH232" s="29"/>
      <c r="BI232" s="29"/>
      <c r="BJ232" s="29"/>
      <c r="BK232" s="29"/>
      <c r="BL232" s="29"/>
      <c r="BM232" s="29"/>
    </row>
    <row r="233" spans="1:70"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  <c r="BH233" s="29"/>
      <c r="BI233" s="29"/>
      <c r="BJ233" s="29"/>
      <c r="BK233" s="29"/>
      <c r="BL233" s="29"/>
      <c r="BM233" s="29"/>
    </row>
    <row r="234" spans="1:70"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  <c r="BH234" s="29"/>
      <c r="BI234" s="29"/>
      <c r="BJ234" s="29"/>
      <c r="BK234" s="29"/>
      <c r="BL234" s="29"/>
      <c r="BM234" s="29"/>
    </row>
    <row r="235" spans="1:70"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  <c r="BH235" s="29"/>
      <c r="BI235" s="29"/>
      <c r="BJ235" s="29"/>
      <c r="BK235" s="29"/>
      <c r="BL235" s="29"/>
      <c r="BM235" s="29"/>
    </row>
    <row r="236" spans="1:70">
      <c r="A236" s="65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65"/>
      <c r="AB236" s="65"/>
      <c r="AC236" s="65"/>
      <c r="AD236" s="65"/>
      <c r="AE236" s="65"/>
      <c r="AF236" s="65"/>
      <c r="AG236" s="65"/>
      <c r="AH236" s="65"/>
      <c r="AI236" s="65"/>
      <c r="AJ236" s="65"/>
      <c r="AK236" s="65"/>
      <c r="AL236" s="65"/>
      <c r="AM236" s="65"/>
      <c r="AN236" s="65"/>
      <c r="AO236" s="65"/>
      <c r="AP236" s="65"/>
      <c r="AQ236" s="65"/>
      <c r="AR236" s="65"/>
      <c r="AS236" s="65"/>
      <c r="AT236" s="65"/>
      <c r="AU236" s="65"/>
      <c r="AV236" s="65"/>
      <c r="AW236" s="65"/>
      <c r="AX236" s="65"/>
      <c r="AY236" s="65"/>
      <c r="AZ236" s="65"/>
      <c r="BA236" s="65"/>
      <c r="BB236" s="65"/>
      <c r="BC236" s="65"/>
      <c r="BD236" s="65"/>
      <c r="BE236" s="65"/>
      <c r="BF236" s="65"/>
      <c r="BG236" s="65"/>
      <c r="BH236" s="65"/>
      <c r="BI236" s="65"/>
      <c r="BJ236" s="65"/>
      <c r="BK236" s="29"/>
      <c r="BL236" s="29"/>
      <c r="BM236" s="29"/>
    </row>
    <row r="237" spans="1:70">
      <c r="A237" s="65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5"/>
      <c r="AO237" s="65"/>
      <c r="AP237" s="65"/>
      <c r="AQ237" s="65"/>
      <c r="AR237" s="65"/>
      <c r="AS237" s="65"/>
      <c r="AT237" s="65"/>
      <c r="AU237" s="65"/>
      <c r="AV237" s="65"/>
      <c r="AW237" s="65"/>
      <c r="AX237" s="65"/>
      <c r="AY237" s="65"/>
      <c r="AZ237" s="65"/>
      <c r="BA237" s="65"/>
      <c r="BB237" s="65"/>
      <c r="BC237" s="65"/>
      <c r="BD237" s="65"/>
      <c r="BE237" s="65"/>
      <c r="BF237" s="65"/>
      <c r="BG237" s="65"/>
      <c r="BH237" s="65"/>
      <c r="BI237" s="65"/>
      <c r="BJ237" s="65"/>
      <c r="BK237" s="29"/>
      <c r="BL237" s="29"/>
      <c r="BM237" s="29"/>
    </row>
    <row r="238" spans="1:70">
      <c r="A238" s="65"/>
      <c r="B238" s="65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  <c r="AA238" s="65"/>
      <c r="AB238" s="65"/>
      <c r="AC238" s="65"/>
      <c r="AD238" s="65"/>
      <c r="AE238" s="65"/>
      <c r="AF238" s="65"/>
      <c r="AG238" s="65"/>
      <c r="AH238" s="65"/>
      <c r="AI238" s="65"/>
      <c r="AJ238" s="65"/>
      <c r="AK238" s="65"/>
      <c r="AL238" s="65"/>
      <c r="AM238" s="65"/>
      <c r="AN238" s="65"/>
      <c r="AO238" s="65"/>
      <c r="AP238" s="65"/>
      <c r="AQ238" s="65"/>
      <c r="AR238" s="65"/>
      <c r="AS238" s="65"/>
      <c r="AT238" s="65"/>
      <c r="AU238" s="65"/>
      <c r="AV238" s="65"/>
      <c r="AW238" s="65"/>
      <c r="AX238" s="65"/>
      <c r="AY238" s="65"/>
      <c r="AZ238" s="65"/>
      <c r="BA238" s="65"/>
      <c r="BB238" s="65"/>
      <c r="BC238" s="65"/>
      <c r="BD238" s="65"/>
      <c r="BE238" s="65"/>
      <c r="BF238" s="65"/>
      <c r="BG238" s="65"/>
      <c r="BH238" s="65"/>
      <c r="BI238" s="65"/>
      <c r="BJ238" s="65"/>
      <c r="BK238" s="48"/>
      <c r="BL238" s="48"/>
      <c r="BM238" s="48"/>
    </row>
    <row r="239" spans="1:70" ht="36">
      <c r="A239" s="65"/>
      <c r="B239" s="93" t="s">
        <v>42</v>
      </c>
      <c r="C239" s="81"/>
      <c r="D239" s="81" t="s">
        <v>38</v>
      </c>
      <c r="E239" s="82" t="s">
        <v>60</v>
      </c>
      <c r="F239" s="82" t="s">
        <v>61</v>
      </c>
      <c r="G239" s="82" t="s">
        <v>1</v>
      </c>
      <c r="H239" s="82" t="s">
        <v>51</v>
      </c>
      <c r="I239" s="82" t="s">
        <v>2</v>
      </c>
      <c r="J239" s="82" t="s">
        <v>44</v>
      </c>
      <c r="K239" s="82" t="s">
        <v>52</v>
      </c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  <c r="AJ239" s="80"/>
      <c r="AK239" s="80"/>
      <c r="AL239" s="80"/>
      <c r="AM239" s="80"/>
      <c r="AN239" s="80"/>
      <c r="AO239" s="80"/>
      <c r="AP239" s="80"/>
      <c r="AQ239" s="80"/>
      <c r="AR239" s="80"/>
      <c r="AS239" s="80"/>
      <c r="AT239" s="80"/>
      <c r="AU239" s="80"/>
      <c r="AV239" s="80"/>
      <c r="AW239" s="80"/>
      <c r="AX239" s="80"/>
      <c r="AY239" s="80"/>
      <c r="AZ239" s="80"/>
      <c r="BA239" s="80"/>
      <c r="BB239" s="80"/>
      <c r="BC239" s="80"/>
      <c r="BD239" s="80"/>
      <c r="BE239" s="80"/>
      <c r="BF239" s="80"/>
      <c r="BG239" s="80"/>
      <c r="BH239" s="80"/>
      <c r="BI239" s="80"/>
      <c r="BJ239" s="80"/>
      <c r="BK239" s="94"/>
      <c r="BL239" s="94"/>
      <c r="BM239" s="94"/>
      <c r="BN239" s="83"/>
      <c r="BO239" s="83"/>
      <c r="BP239" s="83"/>
      <c r="BQ239" s="83"/>
      <c r="BR239" s="83"/>
    </row>
    <row r="240" spans="1:70" ht="17.25">
      <c r="A240" s="65"/>
      <c r="B240" s="93">
        <v>1</v>
      </c>
      <c r="C240" s="95">
        <v>1</v>
      </c>
      <c r="D240" s="96">
        <f>IF((C240+ABS(E240))&gt;1, C241, 0)</f>
        <v>1</v>
      </c>
      <c r="E240" s="79">
        <f>D4</f>
        <v>1.5</v>
      </c>
      <c r="F240" s="79">
        <f>E4</f>
        <v>350</v>
      </c>
      <c r="G240" s="79">
        <f>F4</f>
        <v>55</v>
      </c>
      <c r="H240" s="79">
        <f t="shared" ref="H240:H271" si="2">IF(D240=1, G240, "")</f>
        <v>55</v>
      </c>
      <c r="I240" s="79">
        <f t="shared" ref="I240:I271" si="3">IF(D240=1,($O$250+$O$251*E240+$O$252*F240)," ")</f>
        <v>62.732878665053271</v>
      </c>
      <c r="J240" s="79">
        <f t="shared" ref="J240:J271" si="4">IF(D240=1, G240-I240, D240)</f>
        <v>-7.7328786650532706</v>
      </c>
      <c r="K240" s="79">
        <f>IF(D240=1, STANDARDIZE(J240,0,1), "")</f>
        <v>-7.7328786650532706</v>
      </c>
      <c r="L240" s="80"/>
      <c r="M240" s="85">
        <f t="array" ref="M240:BJ242">TRANSPOSE(D240:F289)</f>
        <v>1</v>
      </c>
      <c r="N240" s="85">
        <v>1</v>
      </c>
      <c r="O240" s="85">
        <v>1</v>
      </c>
      <c r="P240" s="85">
        <v>1</v>
      </c>
      <c r="Q240" s="85">
        <v>1</v>
      </c>
      <c r="R240" s="85">
        <v>1</v>
      </c>
      <c r="S240" s="85">
        <v>1</v>
      </c>
      <c r="T240" s="85">
        <v>1</v>
      </c>
      <c r="U240" s="85">
        <v>1</v>
      </c>
      <c r="V240" s="86">
        <v>1</v>
      </c>
      <c r="W240" s="86">
        <v>1</v>
      </c>
      <c r="X240" s="86">
        <v>1</v>
      </c>
      <c r="Y240" s="86">
        <v>0</v>
      </c>
      <c r="Z240" s="86">
        <v>0</v>
      </c>
      <c r="AA240" s="86">
        <v>0</v>
      </c>
      <c r="AB240" s="86">
        <v>0</v>
      </c>
      <c r="AC240" s="86">
        <v>0</v>
      </c>
      <c r="AD240" s="86">
        <v>0</v>
      </c>
      <c r="AE240" s="86">
        <v>0</v>
      </c>
      <c r="AF240" s="86">
        <v>0</v>
      </c>
      <c r="AG240" s="86">
        <v>0</v>
      </c>
      <c r="AH240" s="85">
        <v>0</v>
      </c>
      <c r="AI240" s="85">
        <v>0</v>
      </c>
      <c r="AJ240" s="85">
        <v>0</v>
      </c>
      <c r="AK240" s="85">
        <v>0</v>
      </c>
      <c r="AL240" s="85">
        <v>0</v>
      </c>
      <c r="AM240" s="85">
        <v>0</v>
      </c>
      <c r="AN240" s="85">
        <v>0</v>
      </c>
      <c r="AO240" s="85">
        <v>0</v>
      </c>
      <c r="AP240" s="85">
        <v>0</v>
      </c>
      <c r="AQ240" s="80">
        <v>0</v>
      </c>
      <c r="AR240" s="80">
        <v>0</v>
      </c>
      <c r="AS240" s="80">
        <v>0</v>
      </c>
      <c r="AT240" s="80">
        <v>0</v>
      </c>
      <c r="AU240" s="80">
        <v>0</v>
      </c>
      <c r="AV240" s="80">
        <v>0</v>
      </c>
      <c r="AW240" s="80">
        <v>0</v>
      </c>
      <c r="AX240" s="80">
        <v>0</v>
      </c>
      <c r="AY240" s="80">
        <v>0</v>
      </c>
      <c r="AZ240" s="80">
        <v>0</v>
      </c>
      <c r="BA240" s="80">
        <v>0</v>
      </c>
      <c r="BB240" s="80">
        <v>0</v>
      </c>
      <c r="BC240" s="80">
        <v>0</v>
      </c>
      <c r="BD240" s="80">
        <v>0</v>
      </c>
      <c r="BE240" s="80">
        <v>0</v>
      </c>
      <c r="BF240" s="80">
        <v>0</v>
      </c>
      <c r="BG240" s="80">
        <v>0</v>
      </c>
      <c r="BH240" s="80">
        <v>0</v>
      </c>
      <c r="BI240" s="80">
        <v>0</v>
      </c>
      <c r="BJ240" s="80">
        <v>0</v>
      </c>
      <c r="BK240" s="94"/>
      <c r="BL240" s="94"/>
      <c r="BM240" s="94"/>
      <c r="BN240" s="83"/>
      <c r="BO240" s="83"/>
      <c r="BP240" s="83"/>
      <c r="BQ240" s="83"/>
      <c r="BR240" s="83"/>
    </row>
    <row r="241" spans="1:70" ht="17.25">
      <c r="A241" s="65"/>
      <c r="B241" s="93">
        <v>2</v>
      </c>
      <c r="C241" s="95">
        <v>1</v>
      </c>
      <c r="D241" s="96">
        <f t="shared" ref="D241:D289" si="5">IF((C241+ABS(E241))&gt;1, C242, 0)</f>
        <v>1</v>
      </c>
      <c r="E241" s="79">
        <f t="shared" ref="E241:E289" si="6">D5</f>
        <v>3</v>
      </c>
      <c r="F241" s="79">
        <f t="shared" ref="F241:G289" si="7">E5</f>
        <v>450</v>
      </c>
      <c r="G241" s="79">
        <f t="shared" si="7"/>
        <v>51</v>
      </c>
      <c r="H241" s="79">
        <f t="shared" si="2"/>
        <v>51</v>
      </c>
      <c r="I241" s="79">
        <f t="shared" si="3"/>
        <v>57.723368553114739</v>
      </c>
      <c r="J241" s="79">
        <f t="shared" si="4"/>
        <v>-6.7233685531147387</v>
      </c>
      <c r="K241" s="79">
        <f t="shared" ref="K241:K289" si="8">IF(D241=1, STANDARDIZE(J241,0,1), "")</f>
        <v>-6.7233685531147387</v>
      </c>
      <c r="L241" s="80"/>
      <c r="M241" s="85">
        <v>1.5</v>
      </c>
      <c r="N241" s="85">
        <v>3</v>
      </c>
      <c r="O241" s="85">
        <v>1.75</v>
      </c>
      <c r="P241" s="85">
        <v>1</v>
      </c>
      <c r="Q241" s="85">
        <v>3.1</v>
      </c>
      <c r="R241" s="85">
        <v>1.6</v>
      </c>
      <c r="S241" s="85">
        <v>2.2999999999999998</v>
      </c>
      <c r="T241" s="85">
        <v>2</v>
      </c>
      <c r="U241" s="85">
        <v>4</v>
      </c>
      <c r="V241" s="86">
        <v>5</v>
      </c>
      <c r="W241" s="86">
        <v>0.65</v>
      </c>
      <c r="X241" s="86">
        <v>2</v>
      </c>
      <c r="Y241" s="86">
        <v>0</v>
      </c>
      <c r="Z241" s="86">
        <v>0</v>
      </c>
      <c r="AA241" s="86">
        <v>0</v>
      </c>
      <c r="AB241" s="86">
        <v>0</v>
      </c>
      <c r="AC241" s="86">
        <v>0</v>
      </c>
      <c r="AD241" s="86">
        <v>0</v>
      </c>
      <c r="AE241" s="86">
        <v>0</v>
      </c>
      <c r="AF241" s="86">
        <v>0</v>
      </c>
      <c r="AG241" s="86">
        <v>0</v>
      </c>
      <c r="AH241" s="85">
        <v>0</v>
      </c>
      <c r="AI241" s="85">
        <v>0</v>
      </c>
      <c r="AJ241" s="85">
        <v>0</v>
      </c>
      <c r="AK241" s="85">
        <v>0</v>
      </c>
      <c r="AL241" s="85">
        <v>0</v>
      </c>
      <c r="AM241" s="85">
        <v>0</v>
      </c>
      <c r="AN241" s="85">
        <v>0</v>
      </c>
      <c r="AO241" s="85">
        <v>0</v>
      </c>
      <c r="AP241" s="85">
        <v>0</v>
      </c>
      <c r="AQ241" s="80">
        <v>0</v>
      </c>
      <c r="AR241" s="80">
        <v>0</v>
      </c>
      <c r="AS241" s="80">
        <v>0</v>
      </c>
      <c r="AT241" s="80">
        <v>0</v>
      </c>
      <c r="AU241" s="80">
        <v>0</v>
      </c>
      <c r="AV241" s="80">
        <v>0</v>
      </c>
      <c r="AW241" s="80">
        <v>0</v>
      </c>
      <c r="AX241" s="80">
        <v>0</v>
      </c>
      <c r="AY241" s="80">
        <v>0</v>
      </c>
      <c r="AZ241" s="80">
        <v>0</v>
      </c>
      <c r="BA241" s="80">
        <v>0</v>
      </c>
      <c r="BB241" s="80">
        <v>0</v>
      </c>
      <c r="BC241" s="80">
        <v>0</v>
      </c>
      <c r="BD241" s="80">
        <v>0</v>
      </c>
      <c r="BE241" s="80">
        <v>0</v>
      </c>
      <c r="BF241" s="80">
        <v>0</v>
      </c>
      <c r="BG241" s="80">
        <v>0</v>
      </c>
      <c r="BH241" s="80">
        <v>0</v>
      </c>
      <c r="BI241" s="80">
        <v>0</v>
      </c>
      <c r="BJ241" s="80">
        <v>0</v>
      </c>
      <c r="BK241" s="94"/>
      <c r="BL241" s="94"/>
      <c r="BM241" s="94"/>
      <c r="BN241" s="83"/>
      <c r="BO241" s="83"/>
      <c r="BP241" s="83"/>
      <c r="BQ241" s="83"/>
      <c r="BR241" s="83"/>
    </row>
    <row r="242" spans="1:70" ht="17.25">
      <c r="A242" s="65"/>
      <c r="B242" s="93">
        <v>3</v>
      </c>
      <c r="C242" s="95">
        <v>1</v>
      </c>
      <c r="D242" s="96">
        <f t="shared" si="5"/>
        <v>1</v>
      </c>
      <c r="E242" s="79">
        <f t="shared" si="6"/>
        <v>1.75</v>
      </c>
      <c r="F242" s="79">
        <f t="shared" si="7"/>
        <v>300</v>
      </c>
      <c r="G242" s="79">
        <f t="shared" si="7"/>
        <v>60</v>
      </c>
      <c r="H242" s="79">
        <f t="shared" si="2"/>
        <v>60</v>
      </c>
      <c r="I242" s="79">
        <f t="shared" si="3"/>
        <v>59.844367420142717</v>
      </c>
      <c r="J242" s="79">
        <f t="shared" si="4"/>
        <v>0.15563257985728285</v>
      </c>
      <c r="K242" s="79">
        <f t="shared" si="8"/>
        <v>0.15563257985728285</v>
      </c>
      <c r="L242" s="80"/>
      <c r="M242" s="85">
        <v>350</v>
      </c>
      <c r="N242" s="85">
        <v>450</v>
      </c>
      <c r="O242" s="85">
        <v>300</v>
      </c>
      <c r="P242" s="85">
        <v>450</v>
      </c>
      <c r="Q242" s="85">
        <v>385</v>
      </c>
      <c r="R242" s="85">
        <v>210</v>
      </c>
      <c r="S242" s="85">
        <v>380</v>
      </c>
      <c r="T242" s="85">
        <v>600</v>
      </c>
      <c r="U242" s="85">
        <v>450</v>
      </c>
      <c r="V242" s="86">
        <v>325</v>
      </c>
      <c r="W242" s="86">
        <v>424</v>
      </c>
      <c r="X242" s="86">
        <v>285</v>
      </c>
      <c r="Y242" s="86">
        <v>0</v>
      </c>
      <c r="Z242" s="86">
        <v>0</v>
      </c>
      <c r="AA242" s="86">
        <v>0</v>
      </c>
      <c r="AB242" s="86">
        <v>0</v>
      </c>
      <c r="AC242" s="86">
        <v>0</v>
      </c>
      <c r="AD242" s="86">
        <v>0</v>
      </c>
      <c r="AE242" s="86">
        <v>0</v>
      </c>
      <c r="AF242" s="86">
        <v>0</v>
      </c>
      <c r="AG242" s="86">
        <v>0</v>
      </c>
      <c r="AH242" s="85">
        <v>0</v>
      </c>
      <c r="AI242" s="85">
        <v>0</v>
      </c>
      <c r="AJ242" s="85">
        <v>0</v>
      </c>
      <c r="AK242" s="85">
        <v>0</v>
      </c>
      <c r="AL242" s="85">
        <v>0</v>
      </c>
      <c r="AM242" s="85">
        <v>0</v>
      </c>
      <c r="AN242" s="85">
        <v>0</v>
      </c>
      <c r="AO242" s="85">
        <v>0</v>
      </c>
      <c r="AP242" s="85">
        <v>0</v>
      </c>
      <c r="AQ242" s="80">
        <v>0</v>
      </c>
      <c r="AR242" s="80">
        <v>0</v>
      </c>
      <c r="AS242" s="80">
        <v>0</v>
      </c>
      <c r="AT242" s="80">
        <v>0</v>
      </c>
      <c r="AU242" s="80">
        <v>0</v>
      </c>
      <c r="AV242" s="80">
        <v>0</v>
      </c>
      <c r="AW242" s="80">
        <v>0</v>
      </c>
      <c r="AX242" s="80">
        <v>0</v>
      </c>
      <c r="AY242" s="80">
        <v>0</v>
      </c>
      <c r="AZ242" s="80">
        <v>0</v>
      </c>
      <c r="BA242" s="80">
        <v>0</v>
      </c>
      <c r="BB242" s="80">
        <v>0</v>
      </c>
      <c r="BC242" s="80">
        <v>0</v>
      </c>
      <c r="BD242" s="80">
        <v>0</v>
      </c>
      <c r="BE242" s="80">
        <v>0</v>
      </c>
      <c r="BF242" s="80">
        <v>0</v>
      </c>
      <c r="BG242" s="80">
        <v>0</v>
      </c>
      <c r="BH242" s="80">
        <v>0</v>
      </c>
      <c r="BI242" s="80">
        <v>0</v>
      </c>
      <c r="BJ242" s="80">
        <v>0</v>
      </c>
      <c r="BK242" s="94"/>
      <c r="BL242" s="94"/>
      <c r="BM242" s="94"/>
      <c r="BN242" s="83"/>
      <c r="BO242" s="83"/>
      <c r="BP242" s="83"/>
      <c r="BQ242" s="83"/>
      <c r="BR242" s="83"/>
    </row>
    <row r="243" spans="1:70" ht="17.25">
      <c r="A243" s="65"/>
      <c r="B243" s="93">
        <v>4</v>
      </c>
      <c r="C243" s="95">
        <v>1</v>
      </c>
      <c r="D243" s="96">
        <f t="shared" si="5"/>
        <v>1</v>
      </c>
      <c r="E243" s="79">
        <f t="shared" si="6"/>
        <v>1</v>
      </c>
      <c r="F243" s="79">
        <f t="shared" si="7"/>
        <v>450</v>
      </c>
      <c r="G243" s="79">
        <f t="shared" si="7"/>
        <v>75</v>
      </c>
      <c r="H243" s="79">
        <f t="shared" si="2"/>
        <v>75</v>
      </c>
      <c r="I243" s="79">
        <f t="shared" si="3"/>
        <v>68.50990115487437</v>
      </c>
      <c r="J243" s="79">
        <f t="shared" si="4"/>
        <v>6.4900988451256296</v>
      </c>
      <c r="K243" s="79">
        <f t="shared" si="8"/>
        <v>6.4900988451256296</v>
      </c>
      <c r="L243" s="80"/>
      <c r="M243" s="79">
        <v>1</v>
      </c>
      <c r="N243" s="79">
        <v>2</v>
      </c>
      <c r="O243" s="79">
        <v>3</v>
      </c>
      <c r="P243" s="79">
        <v>4</v>
      </c>
      <c r="Q243" s="79">
        <v>5</v>
      </c>
      <c r="R243" s="79">
        <v>6</v>
      </c>
      <c r="S243" s="79">
        <v>7</v>
      </c>
      <c r="T243" s="79">
        <v>8</v>
      </c>
      <c r="U243" s="79">
        <v>9</v>
      </c>
      <c r="V243" s="79">
        <v>10</v>
      </c>
      <c r="W243" s="79">
        <v>11</v>
      </c>
      <c r="X243" s="79">
        <v>12</v>
      </c>
      <c r="Y243" s="79">
        <v>13</v>
      </c>
      <c r="Z243" s="79">
        <v>14</v>
      </c>
      <c r="AA243" s="79">
        <v>15</v>
      </c>
      <c r="AB243" s="79">
        <v>16</v>
      </c>
      <c r="AC243" s="79">
        <v>17</v>
      </c>
      <c r="AD243" s="79">
        <v>18</v>
      </c>
      <c r="AE243" s="79">
        <v>19</v>
      </c>
      <c r="AF243" s="79">
        <v>20</v>
      </c>
      <c r="AG243" s="79">
        <v>21</v>
      </c>
      <c r="AH243" s="79">
        <v>22</v>
      </c>
      <c r="AI243" s="79">
        <v>23</v>
      </c>
      <c r="AJ243" s="79">
        <v>24</v>
      </c>
      <c r="AK243" s="79">
        <v>25</v>
      </c>
      <c r="AL243" s="79">
        <v>26</v>
      </c>
      <c r="AM243" s="79">
        <v>27</v>
      </c>
      <c r="AN243" s="79">
        <v>28</v>
      </c>
      <c r="AO243" s="79">
        <v>29</v>
      </c>
      <c r="AP243" s="79">
        <v>30</v>
      </c>
      <c r="AQ243" s="79">
        <v>31</v>
      </c>
      <c r="AR243" s="79">
        <v>32</v>
      </c>
      <c r="AS243" s="79">
        <v>33</v>
      </c>
      <c r="AT243" s="79">
        <v>34</v>
      </c>
      <c r="AU243" s="79">
        <v>35</v>
      </c>
      <c r="AV243" s="79">
        <v>36</v>
      </c>
      <c r="AW243" s="79">
        <v>37</v>
      </c>
      <c r="AX243" s="79">
        <v>38</v>
      </c>
      <c r="AY243" s="79">
        <v>39</v>
      </c>
      <c r="AZ243" s="79">
        <v>40</v>
      </c>
      <c r="BA243" s="79">
        <v>41</v>
      </c>
      <c r="BB243" s="79">
        <v>42</v>
      </c>
      <c r="BC243" s="79">
        <v>43</v>
      </c>
      <c r="BD243" s="79">
        <v>44</v>
      </c>
      <c r="BE243" s="79">
        <v>45</v>
      </c>
      <c r="BF243" s="79">
        <v>46</v>
      </c>
      <c r="BG243" s="79">
        <v>47</v>
      </c>
      <c r="BH243" s="79">
        <v>48</v>
      </c>
      <c r="BI243" s="79">
        <v>49</v>
      </c>
      <c r="BJ243" s="79">
        <v>50</v>
      </c>
      <c r="BK243" s="79"/>
      <c r="BL243" s="94"/>
      <c r="BM243" s="94"/>
      <c r="BN243" s="83"/>
      <c r="BO243" s="83"/>
      <c r="BP243" s="83"/>
      <c r="BQ243" s="83"/>
      <c r="BR243" s="83"/>
    </row>
    <row r="244" spans="1:70" ht="17.25">
      <c r="A244" s="65"/>
      <c r="B244" s="93">
        <v>5</v>
      </c>
      <c r="C244" s="95">
        <v>1</v>
      </c>
      <c r="D244" s="96">
        <f t="shared" si="5"/>
        <v>1</v>
      </c>
      <c r="E244" s="79">
        <f t="shared" si="6"/>
        <v>3.1</v>
      </c>
      <c r="F244" s="79">
        <f t="shared" si="7"/>
        <v>385</v>
      </c>
      <c r="G244" s="79">
        <f t="shared" si="7"/>
        <v>55.5</v>
      </c>
      <c r="H244" s="79">
        <f t="shared" si="2"/>
        <v>55.5</v>
      </c>
      <c r="I244" s="79">
        <f t="shared" si="3"/>
        <v>55.18178885242898</v>
      </c>
      <c r="J244" s="79">
        <f t="shared" si="4"/>
        <v>0.31821114757102009</v>
      </c>
      <c r="K244" s="79">
        <f t="shared" si="8"/>
        <v>0.31821114757102009</v>
      </c>
      <c r="L244" s="80"/>
      <c r="M244" s="79">
        <v>1</v>
      </c>
      <c r="N244" s="79">
        <v>2</v>
      </c>
      <c r="O244" s="79">
        <v>3</v>
      </c>
      <c r="P244" s="87" t="s">
        <v>45</v>
      </c>
      <c r="Q244" s="171" t="s">
        <v>50</v>
      </c>
      <c r="R244" s="171"/>
      <c r="S244" s="171"/>
      <c r="T244" s="171"/>
      <c r="U244" s="171"/>
      <c r="V244" s="171"/>
      <c r="W244" s="87"/>
      <c r="X244" s="87"/>
      <c r="Y244" s="87"/>
      <c r="Z244" s="87"/>
      <c r="AA244" s="87"/>
      <c r="AB244" s="87"/>
      <c r="AC244" s="87"/>
      <c r="AD244" s="87"/>
      <c r="AE244" s="87"/>
      <c r="AF244" s="87"/>
      <c r="AG244" s="87"/>
      <c r="AH244" s="87"/>
      <c r="AI244" s="87"/>
      <c r="AJ244" s="87"/>
      <c r="AK244" s="87"/>
      <c r="AL244" s="87"/>
      <c r="AM244" s="87"/>
      <c r="AN244" s="87"/>
      <c r="AO244" s="87"/>
      <c r="AP244" s="87"/>
      <c r="AQ244" s="80"/>
      <c r="AR244" s="80"/>
      <c r="AS244" s="80"/>
      <c r="AT244" s="80"/>
      <c r="AU244" s="80"/>
      <c r="AV244" s="80"/>
      <c r="AW244" s="80"/>
      <c r="AX244" s="80"/>
      <c r="AY244" s="80"/>
      <c r="AZ244" s="80"/>
      <c r="BA244" s="80"/>
      <c r="BB244" s="80"/>
      <c r="BC244" s="80"/>
      <c r="BD244" s="80"/>
      <c r="BE244" s="80"/>
      <c r="BF244" s="80"/>
      <c r="BG244" s="80"/>
      <c r="BH244" s="80"/>
      <c r="BI244" s="80"/>
      <c r="BJ244" s="80"/>
      <c r="BK244" s="94"/>
      <c r="BL244" s="94"/>
      <c r="BM244" s="94"/>
      <c r="BN244" s="83"/>
      <c r="BO244" s="83"/>
      <c r="BP244" s="83"/>
      <c r="BQ244" s="83"/>
      <c r="BR244" s="83"/>
    </row>
    <row r="245" spans="1:70" ht="17.25">
      <c r="A245" s="65"/>
      <c r="B245" s="93">
        <v>6</v>
      </c>
      <c r="C245" s="95">
        <v>1</v>
      </c>
      <c r="D245" s="96">
        <f t="shared" si="5"/>
        <v>1</v>
      </c>
      <c r="E245" s="79">
        <f t="shared" si="6"/>
        <v>1.6</v>
      </c>
      <c r="F245" s="79">
        <f t="shared" si="7"/>
        <v>210</v>
      </c>
      <c r="G245" s="79">
        <f t="shared" si="7"/>
        <v>49</v>
      </c>
      <c r="H245" s="79">
        <f t="shared" si="2"/>
        <v>49</v>
      </c>
      <c r="I245" s="79">
        <f t="shared" si="3"/>
        <v>57.881006959831616</v>
      </c>
      <c r="J245" s="79">
        <f t="shared" si="4"/>
        <v>-8.8810069598316161</v>
      </c>
      <c r="K245" s="79">
        <f t="shared" si="8"/>
        <v>-8.8810069598316161</v>
      </c>
      <c r="L245" s="79">
        <v>1</v>
      </c>
      <c r="M245" s="80">
        <f t="array" ref="M245:O247">MINVERSE(MMULT(M240:BJ242,D240:F289))</f>
        <v>1.6921133095167797</v>
      </c>
      <c r="N245" s="80">
        <v>-0.13258225496412726</v>
      </c>
      <c r="O245" s="80">
        <v>-3.3860522457587775E-3</v>
      </c>
      <c r="P245" s="80"/>
      <c r="Q245" s="80">
        <f t="array" ref="Q245:S247">MMULT(M240:BJ242,D240:F289)</f>
        <v>12</v>
      </c>
      <c r="R245" s="80">
        <v>27.9</v>
      </c>
      <c r="S245" s="80">
        <v>4609</v>
      </c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  <c r="AJ245" s="80"/>
      <c r="AK245" s="80"/>
      <c r="AL245" s="80"/>
      <c r="AM245" s="80"/>
      <c r="AN245" s="80"/>
      <c r="AO245" s="80"/>
      <c r="AP245" s="80"/>
      <c r="AQ245" s="80"/>
      <c r="AR245" s="80"/>
      <c r="AS245" s="80"/>
      <c r="AT245" s="80"/>
      <c r="AU245" s="80"/>
      <c r="AV245" s="80"/>
      <c r="AW245" s="80"/>
      <c r="AX245" s="80"/>
      <c r="AY245" s="80"/>
      <c r="AZ245" s="80"/>
      <c r="BA245" s="80"/>
      <c r="BB245" s="80"/>
      <c r="BC245" s="80"/>
      <c r="BD245" s="80"/>
      <c r="BE245" s="80"/>
      <c r="BF245" s="80"/>
      <c r="BG245" s="80"/>
      <c r="BH245" s="80"/>
      <c r="BI245" s="80"/>
      <c r="BJ245" s="80"/>
      <c r="BK245" s="94"/>
      <c r="BL245" s="94"/>
      <c r="BM245" s="94"/>
      <c r="BN245" s="83"/>
      <c r="BO245" s="83"/>
      <c r="BP245" s="83"/>
      <c r="BQ245" s="83"/>
      <c r="BR245" s="83"/>
    </row>
    <row r="246" spans="1:70" ht="17.25">
      <c r="A246" s="65"/>
      <c r="B246" s="93">
        <v>7</v>
      </c>
      <c r="C246" s="95">
        <v>1</v>
      </c>
      <c r="D246" s="96">
        <f t="shared" si="5"/>
        <v>1</v>
      </c>
      <c r="E246" s="79">
        <f t="shared" si="6"/>
        <v>2.2999999999999998</v>
      </c>
      <c r="F246" s="79">
        <f t="shared" si="7"/>
        <v>380</v>
      </c>
      <c r="G246" s="79">
        <f t="shared" si="7"/>
        <v>65</v>
      </c>
      <c r="H246" s="79">
        <f t="shared" si="2"/>
        <v>65</v>
      </c>
      <c r="I246" s="79">
        <f t="shared" si="3"/>
        <v>59.34238242616378</v>
      </c>
      <c r="J246" s="79">
        <f t="shared" si="4"/>
        <v>5.6576175738362195</v>
      </c>
      <c r="K246" s="79">
        <f t="shared" si="8"/>
        <v>5.6576175738362195</v>
      </c>
      <c r="L246" s="79">
        <v>2</v>
      </c>
      <c r="M246" s="80">
        <v>-0.13258225496412726</v>
      </c>
      <c r="N246" s="80">
        <v>5.7713697858807769E-2</v>
      </c>
      <c r="O246" s="80">
        <v>-4.1712108247363997E-6</v>
      </c>
      <c r="P246" s="80"/>
      <c r="Q246" s="80">
        <v>27.9</v>
      </c>
      <c r="R246" s="80">
        <v>82.195000000000007</v>
      </c>
      <c r="S246" s="80">
        <v>10724.1</v>
      </c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  <c r="AJ246" s="80"/>
      <c r="AK246" s="80"/>
      <c r="AL246" s="80"/>
      <c r="AM246" s="80"/>
      <c r="AN246" s="80"/>
      <c r="AO246" s="80"/>
      <c r="AP246" s="80"/>
      <c r="AQ246" s="80"/>
      <c r="AR246" s="80"/>
      <c r="AS246" s="80"/>
      <c r="AT246" s="80"/>
      <c r="AU246" s="80"/>
      <c r="AV246" s="80"/>
      <c r="AW246" s="80"/>
      <c r="AX246" s="80"/>
      <c r="AY246" s="80"/>
      <c r="AZ246" s="80"/>
      <c r="BA246" s="80"/>
      <c r="BB246" s="80"/>
      <c r="BC246" s="80"/>
      <c r="BD246" s="80"/>
      <c r="BE246" s="80"/>
      <c r="BF246" s="80"/>
      <c r="BG246" s="80"/>
      <c r="BH246" s="80"/>
      <c r="BI246" s="80"/>
      <c r="BJ246" s="80"/>
      <c r="BK246" s="94"/>
      <c r="BL246" s="94"/>
      <c r="BM246" s="94"/>
      <c r="BN246" s="83"/>
      <c r="BO246" s="83"/>
      <c r="BP246" s="83"/>
      <c r="BQ246" s="83"/>
      <c r="BR246" s="83"/>
    </row>
    <row r="247" spans="1:70" ht="17.25">
      <c r="A247" s="65"/>
      <c r="B247" s="93">
        <v>8</v>
      </c>
      <c r="C247" s="95">
        <v>1</v>
      </c>
      <c r="D247" s="96">
        <f t="shared" si="5"/>
        <v>1</v>
      </c>
      <c r="E247" s="79">
        <f t="shared" si="6"/>
        <v>2</v>
      </c>
      <c r="F247" s="79">
        <f t="shared" si="7"/>
        <v>600</v>
      </c>
      <c r="G247" s="79">
        <f t="shared" si="7"/>
        <v>61.5</v>
      </c>
      <c r="H247" s="79">
        <f t="shared" si="2"/>
        <v>61.5</v>
      </c>
      <c r="I247" s="79">
        <f t="shared" si="3"/>
        <v>67.737218863066346</v>
      </c>
      <c r="J247" s="79">
        <f t="shared" si="4"/>
        <v>-6.2372188630663459</v>
      </c>
      <c r="K247" s="79">
        <f t="shared" si="8"/>
        <v>-6.2372188630663459</v>
      </c>
      <c r="L247" s="79">
        <v>3</v>
      </c>
      <c r="M247" s="80">
        <v>-3.3860522457587784E-3</v>
      </c>
      <c r="N247" s="80">
        <v>-4.1712108247363133E-6</v>
      </c>
      <c r="O247" s="80">
        <v>8.8411811089423917E-6</v>
      </c>
      <c r="P247" s="80"/>
      <c r="Q247" s="80">
        <v>4609</v>
      </c>
      <c r="R247" s="80">
        <v>10724.1</v>
      </c>
      <c r="S247" s="80">
        <v>1883351</v>
      </c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  <c r="AJ247" s="80"/>
      <c r="AK247" s="80"/>
      <c r="AL247" s="80"/>
      <c r="AM247" s="80"/>
      <c r="AN247" s="80"/>
      <c r="AO247" s="80"/>
      <c r="AP247" s="80"/>
      <c r="AQ247" s="80"/>
      <c r="AR247" s="80"/>
      <c r="AS247" s="80"/>
      <c r="AT247" s="80"/>
      <c r="AU247" s="80"/>
      <c r="AV247" s="80"/>
      <c r="AW247" s="80"/>
      <c r="AX247" s="80"/>
      <c r="AY247" s="80"/>
      <c r="AZ247" s="80"/>
      <c r="BA247" s="80"/>
      <c r="BB247" s="80"/>
      <c r="BC247" s="80"/>
      <c r="BD247" s="80"/>
      <c r="BE247" s="80"/>
      <c r="BF247" s="80"/>
      <c r="BG247" s="80"/>
      <c r="BH247" s="80"/>
      <c r="BI247" s="80"/>
      <c r="BJ247" s="80"/>
      <c r="BK247" s="94"/>
      <c r="BL247" s="94"/>
      <c r="BM247" s="94"/>
      <c r="BN247" s="83"/>
      <c r="BO247" s="83"/>
      <c r="BP247" s="83"/>
      <c r="BQ247" s="83"/>
      <c r="BR247" s="83"/>
    </row>
    <row r="248" spans="1:70" ht="17.25">
      <c r="A248" s="65"/>
      <c r="B248" s="93">
        <v>9</v>
      </c>
      <c r="C248" s="95">
        <v>1</v>
      </c>
      <c r="D248" s="96">
        <f t="shared" si="5"/>
        <v>1</v>
      </c>
      <c r="E248" s="79">
        <f t="shared" si="6"/>
        <v>4</v>
      </c>
      <c r="F248" s="79">
        <f t="shared" si="7"/>
        <v>450</v>
      </c>
      <c r="G248" s="79">
        <f t="shared" si="7"/>
        <v>55</v>
      </c>
      <c r="H248" s="79">
        <f t="shared" si="2"/>
        <v>55</v>
      </c>
      <c r="I248" s="79">
        <f t="shared" si="3"/>
        <v>52.330102252234923</v>
      </c>
      <c r="J248" s="79">
        <f t="shared" si="4"/>
        <v>2.6698977477650772</v>
      </c>
      <c r="K248" s="79">
        <f t="shared" si="8"/>
        <v>2.6698977477650772</v>
      </c>
      <c r="L248" s="87"/>
      <c r="M248" s="80"/>
      <c r="N248" s="80"/>
      <c r="O248" s="80"/>
      <c r="P248" s="80"/>
      <c r="Q248" s="80"/>
      <c r="R248" s="80"/>
      <c r="S248" s="80"/>
      <c r="T248" s="80"/>
      <c r="U248" s="80"/>
      <c r="V248" s="80" t="s">
        <v>46</v>
      </c>
      <c r="W248" s="80">
        <f>MMULT(R250:T250,M250:M252)</f>
        <v>42853.956279832171</v>
      </c>
      <c r="X248" s="80">
        <f>W248-X253</f>
        <v>608.62294649883552</v>
      </c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  <c r="AJ248" s="80"/>
      <c r="AK248" s="80"/>
      <c r="AL248" s="80"/>
      <c r="AM248" s="80"/>
      <c r="AN248" s="80"/>
      <c r="AO248" s="80"/>
      <c r="AP248" s="80"/>
      <c r="AQ248" s="80"/>
      <c r="AR248" s="80"/>
      <c r="AS248" s="80"/>
      <c r="AT248" s="80"/>
      <c r="AU248" s="80"/>
      <c r="AV248" s="80"/>
      <c r="AW248" s="80"/>
      <c r="AX248" s="80"/>
      <c r="AY248" s="80"/>
      <c r="AZ248" s="80"/>
      <c r="BA248" s="80"/>
      <c r="BB248" s="80"/>
      <c r="BC248" s="80"/>
      <c r="BD248" s="80"/>
      <c r="BE248" s="80"/>
      <c r="BF248" s="80"/>
      <c r="BG248" s="80"/>
      <c r="BH248" s="80"/>
      <c r="BI248" s="80"/>
      <c r="BJ248" s="80"/>
      <c r="BK248" s="94"/>
      <c r="BL248" s="94"/>
      <c r="BM248" s="94"/>
      <c r="BN248" s="83"/>
      <c r="BO248" s="83"/>
      <c r="BP248" s="83"/>
      <c r="BQ248" s="83"/>
      <c r="BR248" s="83"/>
    </row>
    <row r="249" spans="1:70" ht="20.25">
      <c r="A249" s="65"/>
      <c r="B249" s="93">
        <v>10</v>
      </c>
      <c r="C249" s="95">
        <v>1</v>
      </c>
      <c r="D249" s="96">
        <f t="shared" si="5"/>
        <v>1</v>
      </c>
      <c r="E249" s="79">
        <f t="shared" si="6"/>
        <v>5</v>
      </c>
      <c r="F249" s="79">
        <f t="shared" si="7"/>
        <v>325</v>
      </c>
      <c r="G249" s="79">
        <f t="shared" si="7"/>
        <v>45</v>
      </c>
      <c r="H249" s="79">
        <f t="shared" si="2"/>
        <v>45</v>
      </c>
      <c r="I249" s="79">
        <f t="shared" si="3"/>
        <v>43.086349277128612</v>
      </c>
      <c r="J249" s="79">
        <f t="shared" si="4"/>
        <v>1.9136507228713882</v>
      </c>
      <c r="K249" s="79">
        <f t="shared" si="8"/>
        <v>1.9136507228713882</v>
      </c>
      <c r="L249" s="87"/>
      <c r="M249" s="87" t="s">
        <v>62</v>
      </c>
      <c r="N249" s="87"/>
      <c r="O249" s="170" t="s">
        <v>37</v>
      </c>
      <c r="P249" s="170"/>
      <c r="Q249" s="80"/>
      <c r="R249" s="88"/>
      <c r="S249" s="89" t="s">
        <v>63</v>
      </c>
      <c r="T249" s="88"/>
      <c r="U249" s="80"/>
      <c r="V249" s="80" t="s">
        <v>47</v>
      </c>
      <c r="W249" s="80">
        <f>M257</f>
        <v>385.54372016772521</v>
      </c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  <c r="AJ249" s="80"/>
      <c r="AK249" s="80"/>
      <c r="AL249" s="80"/>
      <c r="AM249" s="80"/>
      <c r="AN249" s="80"/>
      <c r="AO249" s="80"/>
      <c r="AP249" s="80"/>
      <c r="AQ249" s="80"/>
      <c r="AR249" s="80"/>
      <c r="AS249" s="80"/>
      <c r="AT249" s="80"/>
      <c r="AU249" s="80"/>
      <c r="AV249" s="80"/>
      <c r="AW249" s="80"/>
      <c r="AX249" s="80"/>
      <c r="AY249" s="80"/>
      <c r="AZ249" s="80"/>
      <c r="BA249" s="80"/>
      <c r="BB249" s="80"/>
      <c r="BC249" s="80"/>
      <c r="BD249" s="80"/>
      <c r="BE249" s="80"/>
      <c r="BF249" s="80"/>
      <c r="BG249" s="80"/>
      <c r="BH249" s="80"/>
      <c r="BI249" s="80"/>
      <c r="BJ249" s="80"/>
      <c r="BK249" s="94"/>
      <c r="BL249" s="94"/>
      <c r="BM249" s="94"/>
      <c r="BN249" s="83"/>
      <c r="BO249" s="83"/>
      <c r="BP249" s="83"/>
      <c r="BQ249" s="83"/>
      <c r="BR249" s="83"/>
    </row>
    <row r="250" spans="1:70" ht="17.25">
      <c r="A250" s="65"/>
      <c r="B250" s="93">
        <v>11</v>
      </c>
      <c r="C250" s="95">
        <v>1</v>
      </c>
      <c r="D250" s="96">
        <f t="shared" si="5"/>
        <v>1</v>
      </c>
      <c r="E250" s="79">
        <f t="shared" si="6"/>
        <v>0.65</v>
      </c>
      <c r="F250" s="79">
        <f t="shared" si="7"/>
        <v>424</v>
      </c>
      <c r="G250" s="79">
        <f t="shared" si="7"/>
        <v>75</v>
      </c>
      <c r="H250" s="79">
        <f t="shared" si="2"/>
        <v>75</v>
      </c>
      <c r="I250" s="79">
        <f t="shared" si="3"/>
        <v>69.596643131943196</v>
      </c>
      <c r="J250" s="79">
        <f t="shared" si="4"/>
        <v>5.4033568680568038</v>
      </c>
      <c r="K250" s="79">
        <f t="shared" si="8"/>
        <v>5.4033568680568038</v>
      </c>
      <c r="L250" s="87"/>
      <c r="M250" s="80">
        <f t="array" ref="M250:M252">MMULT(M240:BJ242,G240:G289)</f>
        <v>712</v>
      </c>
      <c r="N250" s="80"/>
      <c r="O250" s="84">
        <f t="array" ref="O250:O252">MMULT(M245:O247,M250:M252)</f>
        <v>60.041415428538812</v>
      </c>
      <c r="P250" s="84" t="s">
        <v>39</v>
      </c>
      <c r="Q250" s="80"/>
      <c r="R250" s="80">
        <f t="array" ref="R250:T250">TRANSPOSE(O250:O252)</f>
        <v>60.041415428538812</v>
      </c>
      <c r="S250" s="80">
        <v>-5.3932663008798176</v>
      </c>
      <c r="T250" s="80">
        <v>3.0803893393811954E-2</v>
      </c>
      <c r="U250" s="80"/>
      <c r="V250" s="80" t="s">
        <v>48</v>
      </c>
      <c r="W250" s="80">
        <f>SUM(W249+X248)</f>
        <v>994.16666666656079</v>
      </c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  <c r="AJ250" s="80"/>
      <c r="AK250" s="80"/>
      <c r="AL250" s="80"/>
      <c r="AM250" s="80"/>
      <c r="AN250" s="80"/>
      <c r="AO250" s="80"/>
      <c r="AP250" s="80"/>
      <c r="AQ250" s="80"/>
      <c r="AR250" s="80"/>
      <c r="AS250" s="80"/>
      <c r="AT250" s="80"/>
      <c r="AU250" s="80"/>
      <c r="AV250" s="80"/>
      <c r="AW250" s="80"/>
      <c r="AX250" s="80"/>
      <c r="AY250" s="80"/>
      <c r="AZ250" s="80"/>
      <c r="BA250" s="80"/>
      <c r="BB250" s="80"/>
      <c r="BC250" s="80"/>
      <c r="BD250" s="80"/>
      <c r="BE250" s="80"/>
      <c r="BF250" s="80"/>
      <c r="BG250" s="80"/>
      <c r="BH250" s="80"/>
      <c r="BI250" s="80"/>
      <c r="BJ250" s="80"/>
      <c r="BK250" s="94"/>
      <c r="BL250" s="94"/>
      <c r="BM250" s="94"/>
      <c r="BN250" s="83"/>
      <c r="BO250" s="83"/>
      <c r="BP250" s="83"/>
      <c r="BQ250" s="83"/>
      <c r="BR250" s="83"/>
    </row>
    <row r="251" spans="1:70" ht="17.25">
      <c r="A251" s="65"/>
      <c r="B251" s="93">
        <v>12</v>
      </c>
      <c r="C251" s="95">
        <v>1</v>
      </c>
      <c r="D251" s="96">
        <f t="shared" si="5"/>
        <v>1</v>
      </c>
      <c r="E251" s="79">
        <f t="shared" si="6"/>
        <v>2</v>
      </c>
      <c r="F251" s="79">
        <f t="shared" si="7"/>
        <v>285</v>
      </c>
      <c r="G251" s="79">
        <f t="shared" si="7"/>
        <v>65</v>
      </c>
      <c r="H251" s="79">
        <f t="shared" si="2"/>
        <v>65</v>
      </c>
      <c r="I251" s="79">
        <f t="shared" si="3"/>
        <v>58.033992444015588</v>
      </c>
      <c r="J251" s="79">
        <f t="shared" si="4"/>
        <v>6.9660075559844117</v>
      </c>
      <c r="K251" s="79">
        <f t="shared" si="8"/>
        <v>6.9660075559844117</v>
      </c>
      <c r="L251" s="87"/>
      <c r="M251" s="80">
        <v>1562.1999999999998</v>
      </c>
      <c r="N251" s="80"/>
      <c r="O251" s="84">
        <v>-5.3932663008798176</v>
      </c>
      <c r="P251" s="84" t="s">
        <v>40</v>
      </c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  <c r="AJ251" s="80"/>
      <c r="AK251" s="80"/>
      <c r="AL251" s="80"/>
      <c r="AM251" s="80"/>
      <c r="AN251" s="80"/>
      <c r="AO251" s="80"/>
      <c r="AP251" s="80"/>
      <c r="AQ251" s="80"/>
      <c r="AR251" s="80"/>
      <c r="AS251" s="80"/>
      <c r="AT251" s="80"/>
      <c r="AU251" s="80"/>
      <c r="AV251" s="80"/>
      <c r="AW251" s="80"/>
      <c r="AX251" s="80"/>
      <c r="AY251" s="80"/>
      <c r="AZ251" s="80"/>
      <c r="BA251" s="80"/>
      <c r="BB251" s="80"/>
      <c r="BC251" s="80"/>
      <c r="BD251" s="80"/>
      <c r="BE251" s="80"/>
      <c r="BF251" s="80"/>
      <c r="BG251" s="80"/>
      <c r="BH251" s="80"/>
      <c r="BI251" s="80"/>
      <c r="BJ251" s="80"/>
      <c r="BK251" s="94"/>
      <c r="BL251" s="94"/>
      <c r="BM251" s="94"/>
      <c r="BN251" s="83"/>
      <c r="BO251" s="83"/>
      <c r="BP251" s="83"/>
      <c r="BQ251" s="83"/>
      <c r="BR251" s="83"/>
    </row>
    <row r="252" spans="1:70" ht="17.25">
      <c r="A252" s="65"/>
      <c r="B252" s="93">
        <v>13</v>
      </c>
      <c r="C252" s="95">
        <v>1</v>
      </c>
      <c r="D252" s="96">
        <f t="shared" si="5"/>
        <v>0</v>
      </c>
      <c r="E252" s="79">
        <f t="shared" si="6"/>
        <v>0</v>
      </c>
      <c r="F252" s="79">
        <f t="shared" si="7"/>
        <v>0</v>
      </c>
      <c r="G252" s="79">
        <f t="shared" si="7"/>
        <v>0</v>
      </c>
      <c r="H252" s="79" t="str">
        <f t="shared" si="2"/>
        <v/>
      </c>
      <c r="I252" s="79" t="str">
        <f t="shared" si="3"/>
        <v xml:space="preserve"> </v>
      </c>
      <c r="J252" s="79">
        <f t="shared" si="4"/>
        <v>0</v>
      </c>
      <c r="K252" s="79" t="str">
        <f t="shared" si="8"/>
        <v/>
      </c>
      <c r="L252" s="87"/>
      <c r="M252" s="80">
        <v>276907.5</v>
      </c>
      <c r="N252" s="80"/>
      <c r="O252" s="84">
        <v>3.0803893393811954E-2</v>
      </c>
      <c r="P252" s="84" t="s">
        <v>41</v>
      </c>
      <c r="Q252" s="80"/>
      <c r="R252" s="80"/>
      <c r="S252" s="80"/>
      <c r="T252" s="80"/>
      <c r="U252" s="80"/>
      <c r="V252" s="80"/>
      <c r="W252" s="80">
        <f>AVERAGE(H240:H289)^2</f>
        <v>3520.4444444444448</v>
      </c>
      <c r="X252" s="80">
        <f>COUNT(H240:H289)</f>
        <v>12</v>
      </c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  <c r="AJ252" s="80"/>
      <c r="AK252" s="80"/>
      <c r="AL252" s="80"/>
      <c r="AM252" s="80"/>
      <c r="AN252" s="80"/>
      <c r="AO252" s="80"/>
      <c r="AP252" s="80"/>
      <c r="AQ252" s="80"/>
      <c r="AR252" s="80"/>
      <c r="AS252" s="80"/>
      <c r="AT252" s="80"/>
      <c r="AU252" s="80"/>
      <c r="AV252" s="80"/>
      <c r="AW252" s="80"/>
      <c r="AX252" s="80"/>
      <c r="AY252" s="80"/>
      <c r="AZ252" s="80"/>
      <c r="BA252" s="80"/>
      <c r="BB252" s="80"/>
      <c r="BC252" s="80"/>
      <c r="BD252" s="80"/>
      <c r="BE252" s="80"/>
      <c r="BF252" s="80"/>
      <c r="BG252" s="80"/>
      <c r="BH252" s="80"/>
      <c r="BI252" s="80"/>
      <c r="BJ252" s="80"/>
      <c r="BK252" s="94"/>
      <c r="BL252" s="94"/>
      <c r="BM252" s="94"/>
      <c r="BN252" s="83"/>
      <c r="BO252" s="83"/>
      <c r="BP252" s="83"/>
      <c r="BQ252" s="83"/>
      <c r="BR252" s="83"/>
    </row>
    <row r="253" spans="1:70" ht="17.25">
      <c r="A253" s="65"/>
      <c r="B253" s="93">
        <v>14</v>
      </c>
      <c r="C253" s="95">
        <v>1</v>
      </c>
      <c r="D253" s="96">
        <f t="shared" si="5"/>
        <v>0</v>
      </c>
      <c r="E253" s="79">
        <f t="shared" si="6"/>
        <v>0</v>
      </c>
      <c r="F253" s="79">
        <f t="shared" si="7"/>
        <v>0</v>
      </c>
      <c r="G253" s="79">
        <f t="shared" si="7"/>
        <v>0</v>
      </c>
      <c r="H253" s="79" t="str">
        <f t="shared" si="2"/>
        <v/>
      </c>
      <c r="I253" s="79" t="str">
        <f t="shared" si="3"/>
        <v xml:space="preserve"> </v>
      </c>
      <c r="J253" s="79">
        <f t="shared" si="4"/>
        <v>0</v>
      </c>
      <c r="K253" s="79" t="str">
        <f t="shared" si="8"/>
        <v/>
      </c>
      <c r="L253" s="87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>
        <f>W252*X252</f>
        <v>42245.333333333336</v>
      </c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  <c r="AJ253" s="80"/>
      <c r="AK253" s="80"/>
      <c r="AL253" s="80"/>
      <c r="AM253" s="80"/>
      <c r="AN253" s="80"/>
      <c r="AO253" s="80"/>
      <c r="AP253" s="80"/>
      <c r="AQ253" s="80"/>
      <c r="AR253" s="80"/>
      <c r="AS253" s="80"/>
      <c r="AT253" s="80"/>
      <c r="AU253" s="80"/>
      <c r="AV253" s="80"/>
      <c r="AW253" s="80"/>
      <c r="AX253" s="80"/>
      <c r="AY253" s="80"/>
      <c r="AZ253" s="80"/>
      <c r="BA253" s="80"/>
      <c r="BB253" s="80"/>
      <c r="BC253" s="80"/>
      <c r="BD253" s="80"/>
      <c r="BE253" s="80"/>
      <c r="BF253" s="80"/>
      <c r="BG253" s="80"/>
      <c r="BH253" s="80"/>
      <c r="BI253" s="80"/>
      <c r="BJ253" s="80"/>
      <c r="BK253" s="94"/>
      <c r="BL253" s="94"/>
      <c r="BM253" s="94"/>
      <c r="BN253" s="83"/>
      <c r="BO253" s="83"/>
      <c r="BP253" s="83"/>
      <c r="BQ253" s="83"/>
      <c r="BR253" s="83"/>
    </row>
    <row r="254" spans="1:70" ht="17.25">
      <c r="A254" s="65"/>
      <c r="B254" s="93">
        <v>15</v>
      </c>
      <c r="C254" s="95">
        <v>1</v>
      </c>
      <c r="D254" s="96">
        <f t="shared" si="5"/>
        <v>0</v>
      </c>
      <c r="E254" s="79">
        <f t="shared" si="6"/>
        <v>0</v>
      </c>
      <c r="F254" s="79">
        <f t="shared" si="7"/>
        <v>0</v>
      </c>
      <c r="G254" s="79">
        <f t="shared" si="7"/>
        <v>0</v>
      </c>
      <c r="H254" s="79" t="str">
        <f t="shared" si="2"/>
        <v/>
      </c>
      <c r="I254" s="79" t="str">
        <f t="shared" si="3"/>
        <v xml:space="preserve"> </v>
      </c>
      <c r="J254" s="79">
        <f t="shared" si="4"/>
        <v>0</v>
      </c>
      <c r="K254" s="79" t="str">
        <f t="shared" si="8"/>
        <v/>
      </c>
      <c r="L254" s="87"/>
      <c r="M254" s="80" t="s">
        <v>43</v>
      </c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  <c r="AJ254" s="80"/>
      <c r="AK254" s="80"/>
      <c r="AL254" s="80"/>
      <c r="AM254" s="80"/>
      <c r="AN254" s="80"/>
      <c r="AO254" s="80"/>
      <c r="AP254" s="80"/>
      <c r="AQ254" s="80"/>
      <c r="AR254" s="80"/>
      <c r="AS254" s="80"/>
      <c r="AT254" s="80"/>
      <c r="AU254" s="80"/>
      <c r="AV254" s="80"/>
      <c r="AW254" s="80"/>
      <c r="AX254" s="80"/>
      <c r="AY254" s="80"/>
      <c r="AZ254" s="80"/>
      <c r="BA254" s="80"/>
      <c r="BB254" s="80"/>
      <c r="BC254" s="80"/>
      <c r="BD254" s="80"/>
      <c r="BE254" s="80"/>
      <c r="BF254" s="80"/>
      <c r="BG254" s="80"/>
      <c r="BH254" s="80"/>
      <c r="BI254" s="80"/>
      <c r="BJ254" s="80"/>
      <c r="BK254" s="94"/>
      <c r="BL254" s="94"/>
      <c r="BM254" s="94"/>
      <c r="BN254" s="83"/>
      <c r="BO254" s="83"/>
      <c r="BP254" s="83"/>
      <c r="BQ254" s="83"/>
      <c r="BR254" s="83"/>
    </row>
    <row r="255" spans="1:70" ht="12.75" customHeight="1">
      <c r="A255" s="65"/>
      <c r="B255" s="93">
        <v>16</v>
      </c>
      <c r="C255" s="95">
        <v>1</v>
      </c>
      <c r="D255" s="96">
        <f t="shared" si="5"/>
        <v>0</v>
      </c>
      <c r="E255" s="79">
        <f t="shared" si="6"/>
        <v>0</v>
      </c>
      <c r="F255" s="79">
        <f t="shared" si="7"/>
        <v>0</v>
      </c>
      <c r="G255" s="79">
        <f t="shared" si="7"/>
        <v>0</v>
      </c>
      <c r="H255" s="79" t="str">
        <f t="shared" si="2"/>
        <v/>
      </c>
      <c r="I255" s="79" t="str">
        <f t="shared" si="3"/>
        <v xml:space="preserve"> </v>
      </c>
      <c r="J255" s="79">
        <f t="shared" si="4"/>
        <v>0</v>
      </c>
      <c r="K255" s="79" t="str">
        <f t="shared" si="8"/>
        <v/>
      </c>
      <c r="L255" s="87"/>
      <c r="M255" s="80">
        <f t="array" ref="M255:BJ255">TRANSPOSE(J240:J289)</f>
        <v>-7.7328786650532706</v>
      </c>
      <c r="N255" s="80">
        <v>-6.7233685531147387</v>
      </c>
      <c r="O255" s="80">
        <v>0.15563257985728285</v>
      </c>
      <c r="P255" s="80">
        <v>6.4900988451256296</v>
      </c>
      <c r="Q255" s="80">
        <v>0.31821114757102009</v>
      </c>
      <c r="R255" s="80">
        <v>-8.8810069598316161</v>
      </c>
      <c r="S255" s="80">
        <v>5.6576175738362195</v>
      </c>
      <c r="T255" s="80">
        <v>-6.2372188630663459</v>
      </c>
      <c r="U255" s="80">
        <v>2.6698977477650772</v>
      </c>
      <c r="V255" s="80">
        <v>1.9136507228713882</v>
      </c>
      <c r="W255" s="80">
        <v>5.4033568680568038</v>
      </c>
      <c r="X255" s="80">
        <v>6.9660075559844117</v>
      </c>
      <c r="Y255" s="80">
        <v>0</v>
      </c>
      <c r="Z255" s="80">
        <v>0</v>
      </c>
      <c r="AA255" s="80">
        <v>0</v>
      </c>
      <c r="AB255" s="80">
        <v>0</v>
      </c>
      <c r="AC255" s="80">
        <v>0</v>
      </c>
      <c r="AD255" s="80">
        <v>0</v>
      </c>
      <c r="AE255" s="80">
        <v>0</v>
      </c>
      <c r="AF255" s="80">
        <v>0</v>
      </c>
      <c r="AG255" s="80">
        <v>0</v>
      </c>
      <c r="AH255" s="80">
        <v>0</v>
      </c>
      <c r="AI255" s="80">
        <v>0</v>
      </c>
      <c r="AJ255" s="80">
        <v>0</v>
      </c>
      <c r="AK255" s="80">
        <v>0</v>
      </c>
      <c r="AL255" s="80">
        <v>0</v>
      </c>
      <c r="AM255" s="80">
        <v>0</v>
      </c>
      <c r="AN255" s="80">
        <v>0</v>
      </c>
      <c r="AO255" s="80">
        <v>0</v>
      </c>
      <c r="AP255" s="80">
        <v>0</v>
      </c>
      <c r="AQ255" s="80">
        <v>0</v>
      </c>
      <c r="AR255" s="80">
        <v>0</v>
      </c>
      <c r="AS255" s="80">
        <v>0</v>
      </c>
      <c r="AT255" s="80">
        <v>0</v>
      </c>
      <c r="AU255" s="80">
        <v>0</v>
      </c>
      <c r="AV255" s="80">
        <v>0</v>
      </c>
      <c r="AW255" s="80">
        <v>0</v>
      </c>
      <c r="AX255" s="80">
        <v>0</v>
      </c>
      <c r="AY255" s="80">
        <v>0</v>
      </c>
      <c r="AZ255" s="80">
        <v>0</v>
      </c>
      <c r="BA255" s="80">
        <v>0</v>
      </c>
      <c r="BB255" s="80">
        <v>0</v>
      </c>
      <c r="BC255" s="80">
        <v>0</v>
      </c>
      <c r="BD255" s="80">
        <v>0</v>
      </c>
      <c r="BE255" s="80">
        <v>0</v>
      </c>
      <c r="BF255" s="80">
        <v>0</v>
      </c>
      <c r="BG255" s="80">
        <v>0</v>
      </c>
      <c r="BH255" s="80">
        <v>0</v>
      </c>
      <c r="BI255" s="80">
        <v>0</v>
      </c>
      <c r="BJ255" s="80">
        <v>0</v>
      </c>
      <c r="BK255" s="94"/>
      <c r="BL255" s="94"/>
      <c r="BM255" s="94"/>
      <c r="BN255" s="83"/>
      <c r="BO255" s="83"/>
      <c r="BP255" s="83"/>
      <c r="BQ255" s="83"/>
      <c r="BR255" s="83"/>
    </row>
    <row r="256" spans="1:70" ht="12.75" customHeight="1">
      <c r="A256" s="65"/>
      <c r="B256" s="93">
        <v>17</v>
      </c>
      <c r="C256" s="95">
        <v>1</v>
      </c>
      <c r="D256" s="96">
        <f t="shared" si="5"/>
        <v>0</v>
      </c>
      <c r="E256" s="79">
        <f t="shared" si="6"/>
        <v>0</v>
      </c>
      <c r="F256" s="79">
        <f t="shared" si="7"/>
        <v>0</v>
      </c>
      <c r="G256" s="79">
        <f t="shared" si="7"/>
        <v>0</v>
      </c>
      <c r="H256" s="79" t="str">
        <f t="shared" si="2"/>
        <v/>
      </c>
      <c r="I256" s="79" t="str">
        <f t="shared" si="3"/>
        <v xml:space="preserve"> </v>
      </c>
      <c r="J256" s="79">
        <f t="shared" si="4"/>
        <v>0</v>
      </c>
      <c r="K256" s="79" t="str">
        <f t="shared" si="8"/>
        <v/>
      </c>
      <c r="L256" s="87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  <c r="AJ256" s="80"/>
      <c r="AK256" s="80"/>
      <c r="AL256" s="80"/>
      <c r="AM256" s="80"/>
      <c r="AN256" s="80"/>
      <c r="AO256" s="80"/>
      <c r="AP256" s="80"/>
      <c r="AQ256" s="80"/>
      <c r="AR256" s="80"/>
      <c r="AS256" s="80"/>
      <c r="AT256" s="80"/>
      <c r="AU256" s="80"/>
      <c r="AV256" s="80"/>
      <c r="AW256" s="80"/>
      <c r="AX256" s="80"/>
      <c r="AY256" s="80"/>
      <c r="AZ256" s="80"/>
      <c r="BA256" s="80"/>
      <c r="BB256" s="80"/>
      <c r="BC256" s="80"/>
      <c r="BD256" s="80"/>
      <c r="BE256" s="80"/>
      <c r="BF256" s="80"/>
      <c r="BG256" s="80"/>
      <c r="BH256" s="80"/>
      <c r="BI256" s="80"/>
      <c r="BJ256" s="80"/>
      <c r="BK256" s="94"/>
      <c r="BL256" s="94"/>
      <c r="BM256" s="94"/>
      <c r="BN256" s="83"/>
      <c r="BO256" s="83"/>
      <c r="BP256" s="83"/>
      <c r="BQ256" s="83"/>
      <c r="BR256" s="83"/>
    </row>
    <row r="257" spans="1:70" ht="12.75" customHeight="1">
      <c r="A257" s="65"/>
      <c r="B257" s="93">
        <v>18</v>
      </c>
      <c r="C257" s="95">
        <v>1</v>
      </c>
      <c r="D257" s="96">
        <f t="shared" si="5"/>
        <v>0</v>
      </c>
      <c r="E257" s="79">
        <f t="shared" si="6"/>
        <v>0</v>
      </c>
      <c r="F257" s="79">
        <f t="shared" si="7"/>
        <v>0</v>
      </c>
      <c r="G257" s="79">
        <f t="shared" si="7"/>
        <v>0</v>
      </c>
      <c r="H257" s="79" t="str">
        <f t="shared" si="2"/>
        <v/>
      </c>
      <c r="I257" s="79" t="str">
        <f t="shared" si="3"/>
        <v xml:space="preserve"> </v>
      </c>
      <c r="J257" s="79">
        <f t="shared" si="4"/>
        <v>0</v>
      </c>
      <c r="K257" s="79" t="str">
        <f t="shared" si="8"/>
        <v/>
      </c>
      <c r="L257" s="87"/>
      <c r="M257" s="80">
        <f>MMULT(M255:BJ255,J240:J289)</f>
        <v>385.54372016772521</v>
      </c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  <c r="AJ257" s="80"/>
      <c r="AK257" s="80"/>
      <c r="AL257" s="80"/>
      <c r="AM257" s="80"/>
      <c r="AN257" s="80"/>
      <c r="AO257" s="80"/>
      <c r="AP257" s="80"/>
      <c r="AQ257" s="80"/>
      <c r="AR257" s="80"/>
      <c r="AS257" s="80"/>
      <c r="AT257" s="80"/>
      <c r="AU257" s="80"/>
      <c r="AV257" s="80"/>
      <c r="AW257" s="80"/>
      <c r="AX257" s="80"/>
      <c r="AY257" s="80"/>
      <c r="AZ257" s="80"/>
      <c r="BA257" s="80"/>
      <c r="BB257" s="80"/>
      <c r="BC257" s="80"/>
      <c r="BD257" s="80"/>
      <c r="BE257" s="80"/>
      <c r="BF257" s="80"/>
      <c r="BG257" s="80"/>
      <c r="BH257" s="80"/>
      <c r="BI257" s="80"/>
      <c r="BJ257" s="80"/>
      <c r="BK257" s="94"/>
      <c r="BL257" s="94"/>
      <c r="BM257" s="94"/>
      <c r="BN257" s="83"/>
      <c r="BO257" s="83"/>
      <c r="BP257" s="83"/>
      <c r="BQ257" s="83"/>
      <c r="BR257" s="83"/>
    </row>
    <row r="258" spans="1:70" ht="12.75" customHeight="1">
      <c r="A258" s="65"/>
      <c r="B258" s="93">
        <v>19</v>
      </c>
      <c r="C258" s="95">
        <v>1</v>
      </c>
      <c r="D258" s="96">
        <f t="shared" si="5"/>
        <v>0</v>
      </c>
      <c r="E258" s="79">
        <f t="shared" si="6"/>
        <v>0</v>
      </c>
      <c r="F258" s="79">
        <f t="shared" si="7"/>
        <v>0</v>
      </c>
      <c r="G258" s="79">
        <f t="shared" si="7"/>
        <v>0</v>
      </c>
      <c r="H258" s="79" t="str">
        <f t="shared" si="2"/>
        <v/>
      </c>
      <c r="I258" s="79" t="str">
        <f t="shared" si="3"/>
        <v xml:space="preserve"> </v>
      </c>
      <c r="J258" s="79">
        <f t="shared" si="4"/>
        <v>0</v>
      </c>
      <c r="K258" s="79" t="str">
        <f t="shared" si="8"/>
        <v/>
      </c>
      <c r="L258" s="87"/>
      <c r="M258" s="80">
        <f>(M257/(M262-3))</f>
        <v>42.838191129747244</v>
      </c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  <c r="AJ258" s="80"/>
      <c r="AK258" s="80"/>
      <c r="AL258" s="80"/>
      <c r="AM258" s="80"/>
      <c r="AN258" s="80"/>
      <c r="AO258" s="80"/>
      <c r="AP258" s="80"/>
      <c r="AQ258" s="80"/>
      <c r="AR258" s="80"/>
      <c r="AS258" s="80"/>
      <c r="AT258" s="80"/>
      <c r="AU258" s="80"/>
      <c r="AV258" s="80"/>
      <c r="AW258" s="80"/>
      <c r="AX258" s="80"/>
      <c r="AY258" s="80"/>
      <c r="AZ258" s="80"/>
      <c r="BA258" s="80"/>
      <c r="BB258" s="80"/>
      <c r="BC258" s="80"/>
      <c r="BD258" s="80"/>
      <c r="BE258" s="80"/>
      <c r="BF258" s="80"/>
      <c r="BG258" s="80"/>
      <c r="BH258" s="80"/>
      <c r="BI258" s="80"/>
      <c r="BJ258" s="80"/>
      <c r="BK258" s="94"/>
      <c r="BL258" s="94"/>
      <c r="BM258" s="94"/>
      <c r="BN258" s="83"/>
      <c r="BO258" s="83"/>
      <c r="BP258" s="83"/>
      <c r="BQ258" s="83"/>
      <c r="BR258" s="83"/>
    </row>
    <row r="259" spans="1:70" ht="17.25">
      <c r="A259" s="65"/>
      <c r="B259" s="93">
        <v>20</v>
      </c>
      <c r="C259" s="95">
        <v>1</v>
      </c>
      <c r="D259" s="96">
        <f t="shared" si="5"/>
        <v>0</v>
      </c>
      <c r="E259" s="79">
        <f t="shared" si="6"/>
        <v>0</v>
      </c>
      <c r="F259" s="79">
        <f t="shared" si="7"/>
        <v>0</v>
      </c>
      <c r="G259" s="79">
        <f t="shared" si="7"/>
        <v>0</v>
      </c>
      <c r="H259" s="79" t="str">
        <f t="shared" si="2"/>
        <v/>
      </c>
      <c r="I259" s="79" t="str">
        <f t="shared" si="3"/>
        <v xml:space="preserve"> </v>
      </c>
      <c r="J259" s="79">
        <f t="shared" si="4"/>
        <v>0</v>
      </c>
      <c r="K259" s="79" t="str">
        <f t="shared" si="8"/>
        <v/>
      </c>
      <c r="L259" s="87"/>
      <c r="M259" s="80" t="s">
        <v>49</v>
      </c>
      <c r="N259" s="80"/>
      <c r="O259" s="80">
        <f t="shared" ref="O259:Q261" si="9">$M$258*M245</f>
        <v>72.487073366268973</v>
      </c>
      <c r="P259" s="80">
        <f t="shared" si="9"/>
        <v>-5.6795839785661641</v>
      </c>
      <c r="Q259" s="80">
        <f t="shared" si="9"/>
        <v>-0.14505235327912441</v>
      </c>
      <c r="R259" s="80"/>
      <c r="S259" s="80">
        <f>SQRT(O259)</f>
        <v>8.5139340710548712</v>
      </c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  <c r="AJ259" s="80"/>
      <c r="AK259" s="80"/>
      <c r="AL259" s="80"/>
      <c r="AM259" s="80"/>
      <c r="AN259" s="80"/>
      <c r="AO259" s="80"/>
      <c r="AP259" s="80"/>
      <c r="AQ259" s="80"/>
      <c r="AR259" s="80"/>
      <c r="AS259" s="80"/>
      <c r="AT259" s="80"/>
      <c r="AU259" s="80"/>
      <c r="AV259" s="80"/>
      <c r="AW259" s="80"/>
      <c r="AX259" s="80"/>
      <c r="AY259" s="80"/>
      <c r="AZ259" s="80"/>
      <c r="BA259" s="80"/>
      <c r="BB259" s="80"/>
      <c r="BC259" s="80"/>
      <c r="BD259" s="80"/>
      <c r="BE259" s="80"/>
      <c r="BF259" s="80"/>
      <c r="BG259" s="80"/>
      <c r="BH259" s="80"/>
      <c r="BI259" s="80"/>
      <c r="BJ259" s="80"/>
      <c r="BK259" s="94"/>
      <c r="BL259" s="94"/>
      <c r="BM259" s="94"/>
      <c r="BN259" s="83"/>
      <c r="BO259" s="83"/>
      <c r="BP259" s="83"/>
      <c r="BQ259" s="83"/>
      <c r="BR259" s="83"/>
    </row>
    <row r="260" spans="1:70" ht="17.25">
      <c r="A260" s="65"/>
      <c r="B260" s="93">
        <v>21</v>
      </c>
      <c r="C260" s="95">
        <v>1</v>
      </c>
      <c r="D260" s="96">
        <f t="shared" si="5"/>
        <v>0</v>
      </c>
      <c r="E260" s="79">
        <f t="shared" si="6"/>
        <v>0</v>
      </c>
      <c r="F260" s="79">
        <f t="shared" si="7"/>
        <v>0</v>
      </c>
      <c r="G260" s="79">
        <f t="shared" si="7"/>
        <v>0</v>
      </c>
      <c r="H260" s="79" t="str">
        <f t="shared" si="2"/>
        <v/>
      </c>
      <c r="I260" s="79" t="str">
        <f t="shared" si="3"/>
        <v xml:space="preserve"> </v>
      </c>
      <c r="J260" s="79">
        <f t="shared" si="4"/>
        <v>0</v>
      </c>
      <c r="K260" s="79" t="str">
        <f t="shared" si="8"/>
        <v/>
      </c>
      <c r="L260" s="87"/>
      <c r="M260" s="80">
        <f>SQRT(M258)</f>
        <v>6.5450890849359142</v>
      </c>
      <c r="N260" s="80"/>
      <c r="O260" s="80">
        <f t="shared" si="9"/>
        <v>-5.6795839785661641</v>
      </c>
      <c r="P260" s="80">
        <f t="shared" si="9"/>
        <v>2.4723504196800916</v>
      </c>
      <c r="Q260" s="80">
        <f t="shared" si="9"/>
        <v>-1.7868712655252851E-4</v>
      </c>
      <c r="R260" s="80"/>
      <c r="S260" s="80"/>
      <c r="T260" s="80">
        <f>SQRT(P260)</f>
        <v>1.5723709548576925</v>
      </c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  <c r="AJ260" s="80"/>
      <c r="AK260" s="80"/>
      <c r="AL260" s="80"/>
      <c r="AM260" s="80"/>
      <c r="AN260" s="80"/>
      <c r="AO260" s="80"/>
      <c r="AP260" s="80"/>
      <c r="AQ260" s="80"/>
      <c r="AR260" s="80"/>
      <c r="AS260" s="80"/>
      <c r="AT260" s="80"/>
      <c r="AU260" s="80"/>
      <c r="AV260" s="80"/>
      <c r="AW260" s="80"/>
      <c r="AX260" s="80"/>
      <c r="AY260" s="80"/>
      <c r="AZ260" s="80"/>
      <c r="BA260" s="80"/>
      <c r="BB260" s="80"/>
      <c r="BC260" s="80"/>
      <c r="BD260" s="80"/>
      <c r="BE260" s="80"/>
      <c r="BF260" s="80"/>
      <c r="BG260" s="80"/>
      <c r="BH260" s="80"/>
      <c r="BI260" s="80"/>
      <c r="BJ260" s="80"/>
      <c r="BK260" s="94"/>
      <c r="BL260" s="94"/>
      <c r="BM260" s="94"/>
      <c r="BN260" s="83"/>
      <c r="BO260" s="83"/>
      <c r="BP260" s="83"/>
      <c r="BQ260" s="83"/>
      <c r="BR260" s="83"/>
    </row>
    <row r="261" spans="1:70" ht="17.25">
      <c r="A261" s="65"/>
      <c r="B261" s="93">
        <v>22</v>
      </c>
      <c r="C261" s="95">
        <v>1</v>
      </c>
      <c r="D261" s="96">
        <f t="shared" si="5"/>
        <v>0</v>
      </c>
      <c r="E261" s="79">
        <f t="shared" si="6"/>
        <v>0</v>
      </c>
      <c r="F261" s="79">
        <f t="shared" si="7"/>
        <v>0</v>
      </c>
      <c r="G261" s="79">
        <f t="shared" si="7"/>
        <v>0</v>
      </c>
      <c r="H261" s="79" t="str">
        <f t="shared" si="2"/>
        <v/>
      </c>
      <c r="I261" s="79" t="str">
        <f t="shared" si="3"/>
        <v xml:space="preserve"> </v>
      </c>
      <c r="J261" s="79">
        <f t="shared" si="4"/>
        <v>0</v>
      </c>
      <c r="K261" s="79" t="str">
        <f t="shared" si="8"/>
        <v/>
      </c>
      <c r="L261" s="87"/>
      <c r="M261" s="80"/>
      <c r="N261" s="80"/>
      <c r="O261" s="80">
        <f t="shared" si="9"/>
        <v>-0.14505235327912444</v>
      </c>
      <c r="P261" s="80">
        <f t="shared" si="9"/>
        <v>-1.7868712655252483E-4</v>
      </c>
      <c r="Q261" s="80">
        <f t="shared" si="9"/>
        <v>3.787402061575849E-4</v>
      </c>
      <c r="R261" s="80"/>
      <c r="S261" s="80"/>
      <c r="T261" s="80"/>
      <c r="U261" s="80">
        <f>SQRT(Q261)</f>
        <v>1.9461248833453234E-2</v>
      </c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  <c r="AJ261" s="80"/>
      <c r="AK261" s="80"/>
      <c r="AL261" s="80"/>
      <c r="AM261" s="80"/>
      <c r="AN261" s="80"/>
      <c r="AO261" s="80"/>
      <c r="AP261" s="80"/>
      <c r="AQ261" s="80"/>
      <c r="AR261" s="80"/>
      <c r="AS261" s="80"/>
      <c r="AT261" s="80"/>
      <c r="AU261" s="80"/>
      <c r="AV261" s="80"/>
      <c r="AW261" s="80"/>
      <c r="AX261" s="80"/>
      <c r="AY261" s="80"/>
      <c r="AZ261" s="80"/>
      <c r="BA261" s="80"/>
      <c r="BB261" s="80"/>
      <c r="BC261" s="80"/>
      <c r="BD261" s="80"/>
      <c r="BE261" s="80"/>
      <c r="BF261" s="80"/>
      <c r="BG261" s="80"/>
      <c r="BH261" s="80"/>
      <c r="BI261" s="80"/>
      <c r="BJ261" s="80"/>
      <c r="BK261" s="94"/>
      <c r="BL261" s="94"/>
      <c r="BM261" s="94"/>
      <c r="BN261" s="83"/>
      <c r="BO261" s="83"/>
      <c r="BP261" s="83"/>
      <c r="BQ261" s="83"/>
      <c r="BR261" s="83"/>
    </row>
    <row r="262" spans="1:70" ht="17.25">
      <c r="A262" s="65"/>
      <c r="B262" s="93">
        <v>23</v>
      </c>
      <c r="C262" s="95">
        <v>1</v>
      </c>
      <c r="D262" s="96">
        <f t="shared" si="5"/>
        <v>0</v>
      </c>
      <c r="E262" s="79">
        <f t="shared" si="6"/>
        <v>0</v>
      </c>
      <c r="F262" s="79">
        <f t="shared" si="7"/>
        <v>0</v>
      </c>
      <c r="G262" s="79">
        <f t="shared" si="7"/>
        <v>0</v>
      </c>
      <c r="H262" s="79" t="str">
        <f t="shared" si="2"/>
        <v/>
      </c>
      <c r="I262" s="79" t="str">
        <f t="shared" si="3"/>
        <v xml:space="preserve"> </v>
      </c>
      <c r="J262" s="79">
        <f t="shared" si="4"/>
        <v>0</v>
      </c>
      <c r="K262" s="79" t="str">
        <f t="shared" si="8"/>
        <v/>
      </c>
      <c r="L262" s="87"/>
      <c r="M262" s="80">
        <f>COUNT(I240:I289)</f>
        <v>12</v>
      </c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  <c r="AJ262" s="80"/>
      <c r="AK262" s="80"/>
      <c r="AL262" s="80"/>
      <c r="AM262" s="80"/>
      <c r="AN262" s="80"/>
      <c r="AO262" s="80"/>
      <c r="AP262" s="80"/>
      <c r="AQ262" s="80"/>
      <c r="AR262" s="80"/>
      <c r="AS262" s="80"/>
      <c r="AT262" s="80"/>
      <c r="AU262" s="80"/>
      <c r="AV262" s="80"/>
      <c r="AW262" s="80"/>
      <c r="AX262" s="80"/>
      <c r="AY262" s="80"/>
      <c r="AZ262" s="80"/>
      <c r="BA262" s="80"/>
      <c r="BB262" s="80"/>
      <c r="BC262" s="80"/>
      <c r="BD262" s="80"/>
      <c r="BE262" s="80"/>
      <c r="BF262" s="80"/>
      <c r="BG262" s="80"/>
      <c r="BH262" s="80"/>
      <c r="BI262" s="80"/>
      <c r="BJ262" s="80"/>
      <c r="BK262" s="94"/>
      <c r="BL262" s="94"/>
      <c r="BM262" s="94"/>
      <c r="BN262" s="83"/>
      <c r="BO262" s="83"/>
      <c r="BP262" s="83"/>
      <c r="BQ262" s="83"/>
      <c r="BR262" s="83"/>
    </row>
    <row r="263" spans="1:70" ht="17.25">
      <c r="A263" s="65"/>
      <c r="B263" s="93">
        <v>24</v>
      </c>
      <c r="C263" s="95">
        <v>1</v>
      </c>
      <c r="D263" s="96">
        <f t="shared" si="5"/>
        <v>0</v>
      </c>
      <c r="E263" s="79">
        <f t="shared" si="6"/>
        <v>0</v>
      </c>
      <c r="F263" s="79">
        <f t="shared" si="7"/>
        <v>0</v>
      </c>
      <c r="G263" s="79">
        <f t="shared" si="7"/>
        <v>0</v>
      </c>
      <c r="H263" s="79" t="str">
        <f t="shared" si="2"/>
        <v/>
      </c>
      <c r="I263" s="79" t="str">
        <f t="shared" si="3"/>
        <v xml:space="preserve"> </v>
      </c>
      <c r="J263" s="79">
        <f t="shared" si="4"/>
        <v>0</v>
      </c>
      <c r="K263" s="79" t="str">
        <f t="shared" si="8"/>
        <v/>
      </c>
      <c r="L263" s="87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  <c r="AJ263" s="80"/>
      <c r="AK263" s="80"/>
      <c r="AL263" s="80"/>
      <c r="AM263" s="80"/>
      <c r="AN263" s="80"/>
      <c r="AO263" s="80"/>
      <c r="AP263" s="80"/>
      <c r="AQ263" s="80"/>
      <c r="AR263" s="80"/>
      <c r="AS263" s="80"/>
      <c r="AT263" s="80"/>
      <c r="AU263" s="80"/>
      <c r="AV263" s="80"/>
      <c r="AW263" s="80"/>
      <c r="AX263" s="80"/>
      <c r="AY263" s="80"/>
      <c r="AZ263" s="80"/>
      <c r="BA263" s="80"/>
      <c r="BB263" s="80"/>
      <c r="BC263" s="80"/>
      <c r="BD263" s="80"/>
      <c r="BE263" s="80"/>
      <c r="BF263" s="80"/>
      <c r="BG263" s="80"/>
      <c r="BH263" s="80"/>
      <c r="BI263" s="80"/>
      <c r="BJ263" s="80"/>
      <c r="BK263" s="94"/>
      <c r="BL263" s="94"/>
      <c r="BM263" s="94"/>
      <c r="BN263" s="83"/>
      <c r="BO263" s="83"/>
      <c r="BP263" s="83"/>
      <c r="BQ263" s="83"/>
      <c r="BR263" s="83"/>
    </row>
    <row r="264" spans="1:70" ht="17.25">
      <c r="A264" s="65"/>
      <c r="B264" s="93">
        <v>25</v>
      </c>
      <c r="C264" s="95">
        <v>1</v>
      </c>
      <c r="D264" s="96">
        <f t="shared" si="5"/>
        <v>0</v>
      </c>
      <c r="E264" s="79">
        <f t="shared" si="6"/>
        <v>0</v>
      </c>
      <c r="F264" s="79">
        <f t="shared" si="7"/>
        <v>0</v>
      </c>
      <c r="G264" s="79">
        <f t="shared" si="7"/>
        <v>0</v>
      </c>
      <c r="H264" s="79" t="str">
        <f t="shared" si="2"/>
        <v/>
      </c>
      <c r="I264" s="79" t="str">
        <f t="shared" si="3"/>
        <v xml:space="preserve"> </v>
      </c>
      <c r="J264" s="79">
        <f t="shared" si="4"/>
        <v>0</v>
      </c>
      <c r="K264" s="79" t="str">
        <f t="shared" si="8"/>
        <v/>
      </c>
      <c r="L264" s="87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  <c r="AJ264" s="80"/>
      <c r="AK264" s="80"/>
      <c r="AL264" s="80"/>
      <c r="AM264" s="80"/>
      <c r="AN264" s="80"/>
      <c r="AO264" s="80"/>
      <c r="AP264" s="80"/>
      <c r="AQ264" s="80"/>
      <c r="AR264" s="80"/>
      <c r="AS264" s="80"/>
      <c r="AT264" s="80"/>
      <c r="AU264" s="80"/>
      <c r="AV264" s="80"/>
      <c r="AW264" s="80"/>
      <c r="AX264" s="80"/>
      <c r="AY264" s="80"/>
      <c r="AZ264" s="80"/>
      <c r="BA264" s="80"/>
      <c r="BB264" s="80"/>
      <c r="BC264" s="80"/>
      <c r="BD264" s="80"/>
      <c r="BE264" s="80"/>
      <c r="BF264" s="80"/>
      <c r="BG264" s="80"/>
      <c r="BH264" s="80"/>
      <c r="BI264" s="80"/>
      <c r="BJ264" s="80"/>
      <c r="BK264" s="94"/>
      <c r="BL264" s="94"/>
      <c r="BM264" s="94"/>
      <c r="BN264" s="83"/>
      <c r="BO264" s="83"/>
      <c r="BP264" s="83"/>
      <c r="BQ264" s="83"/>
      <c r="BR264" s="83"/>
    </row>
    <row r="265" spans="1:70" ht="17.25">
      <c r="A265" s="65"/>
      <c r="B265" s="93">
        <v>26</v>
      </c>
      <c r="C265" s="95">
        <v>1</v>
      </c>
      <c r="D265" s="96">
        <f t="shared" si="5"/>
        <v>0</v>
      </c>
      <c r="E265" s="79">
        <f t="shared" si="6"/>
        <v>0</v>
      </c>
      <c r="F265" s="79">
        <f t="shared" si="7"/>
        <v>0</v>
      </c>
      <c r="G265" s="79">
        <f t="shared" si="7"/>
        <v>0</v>
      </c>
      <c r="H265" s="79" t="str">
        <f t="shared" si="2"/>
        <v/>
      </c>
      <c r="I265" s="79" t="str">
        <f t="shared" si="3"/>
        <v xml:space="preserve"> </v>
      </c>
      <c r="J265" s="79">
        <f t="shared" si="4"/>
        <v>0</v>
      </c>
      <c r="K265" s="79" t="str">
        <f t="shared" si="8"/>
        <v/>
      </c>
      <c r="L265" s="87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  <c r="AJ265" s="80"/>
      <c r="AK265" s="80"/>
      <c r="AL265" s="80"/>
      <c r="AM265" s="80"/>
      <c r="AN265" s="80"/>
      <c r="AO265" s="80"/>
      <c r="AP265" s="80"/>
      <c r="AQ265" s="80"/>
      <c r="AR265" s="80"/>
      <c r="AS265" s="80"/>
      <c r="AT265" s="80"/>
      <c r="AU265" s="80"/>
      <c r="AV265" s="80"/>
      <c r="AW265" s="80"/>
      <c r="AX265" s="80"/>
      <c r="AY265" s="80"/>
      <c r="AZ265" s="80"/>
      <c r="BA265" s="80"/>
      <c r="BB265" s="80"/>
      <c r="BC265" s="80"/>
      <c r="BD265" s="80"/>
      <c r="BE265" s="80"/>
      <c r="BF265" s="80"/>
      <c r="BG265" s="80"/>
      <c r="BH265" s="80"/>
      <c r="BI265" s="80"/>
      <c r="BJ265" s="80"/>
      <c r="BK265" s="94"/>
      <c r="BL265" s="94"/>
      <c r="BM265" s="94"/>
      <c r="BN265" s="83"/>
      <c r="BO265" s="83"/>
      <c r="BP265" s="83"/>
      <c r="BQ265" s="83"/>
      <c r="BR265" s="83"/>
    </row>
    <row r="266" spans="1:70" ht="17.25">
      <c r="A266" s="65"/>
      <c r="B266" s="93">
        <v>27</v>
      </c>
      <c r="C266" s="95">
        <v>1</v>
      </c>
      <c r="D266" s="96">
        <f t="shared" si="5"/>
        <v>0</v>
      </c>
      <c r="E266" s="79">
        <f t="shared" si="6"/>
        <v>0</v>
      </c>
      <c r="F266" s="79">
        <f t="shared" si="7"/>
        <v>0</v>
      </c>
      <c r="G266" s="79">
        <f t="shared" si="7"/>
        <v>0</v>
      </c>
      <c r="H266" s="79" t="str">
        <f t="shared" si="2"/>
        <v/>
      </c>
      <c r="I266" s="79" t="str">
        <f t="shared" si="3"/>
        <v xml:space="preserve"> </v>
      </c>
      <c r="J266" s="79">
        <f t="shared" si="4"/>
        <v>0</v>
      </c>
      <c r="K266" s="79" t="str">
        <f t="shared" si="8"/>
        <v/>
      </c>
      <c r="L266" s="87"/>
      <c r="M266" s="80">
        <f t="array" ref="M266:BJ266">TRANSPOSE(G240:G289)</f>
        <v>55</v>
      </c>
      <c r="N266" s="80">
        <v>51</v>
      </c>
      <c r="O266" s="80">
        <v>60</v>
      </c>
      <c r="P266" s="80">
        <v>75</v>
      </c>
      <c r="Q266" s="80">
        <v>55.5</v>
      </c>
      <c r="R266" s="80">
        <v>49</v>
      </c>
      <c r="S266" s="80">
        <v>65</v>
      </c>
      <c r="T266" s="80">
        <v>61.5</v>
      </c>
      <c r="U266" s="80">
        <v>55</v>
      </c>
      <c r="V266" s="80">
        <v>45</v>
      </c>
      <c r="W266" s="80">
        <v>75</v>
      </c>
      <c r="X266" s="80">
        <v>65</v>
      </c>
      <c r="Y266" s="80">
        <v>0</v>
      </c>
      <c r="Z266" s="80">
        <v>0</v>
      </c>
      <c r="AA266" s="80">
        <v>0</v>
      </c>
      <c r="AB266" s="80">
        <v>0</v>
      </c>
      <c r="AC266" s="80">
        <v>0</v>
      </c>
      <c r="AD266" s="80">
        <v>0</v>
      </c>
      <c r="AE266" s="80">
        <v>0</v>
      </c>
      <c r="AF266" s="80">
        <v>0</v>
      </c>
      <c r="AG266" s="80">
        <v>0</v>
      </c>
      <c r="AH266" s="80">
        <v>0</v>
      </c>
      <c r="AI266" s="80">
        <v>0</v>
      </c>
      <c r="AJ266" s="80">
        <v>0</v>
      </c>
      <c r="AK266" s="80">
        <v>0</v>
      </c>
      <c r="AL266" s="80">
        <v>0</v>
      </c>
      <c r="AM266" s="80">
        <v>0</v>
      </c>
      <c r="AN266" s="80">
        <v>0</v>
      </c>
      <c r="AO266" s="80">
        <v>0</v>
      </c>
      <c r="AP266" s="80">
        <v>0</v>
      </c>
      <c r="AQ266" s="80">
        <v>0</v>
      </c>
      <c r="AR266" s="80">
        <v>0</v>
      </c>
      <c r="AS266" s="80">
        <v>0</v>
      </c>
      <c r="AT266" s="80">
        <v>0</v>
      </c>
      <c r="AU266" s="80">
        <v>0</v>
      </c>
      <c r="AV266" s="80">
        <v>0</v>
      </c>
      <c r="AW266" s="80">
        <v>0</v>
      </c>
      <c r="AX266" s="80">
        <v>0</v>
      </c>
      <c r="AY266" s="80">
        <v>0</v>
      </c>
      <c r="AZ266" s="80">
        <v>0</v>
      </c>
      <c r="BA266" s="80">
        <v>0</v>
      </c>
      <c r="BB266" s="80">
        <v>0</v>
      </c>
      <c r="BC266" s="80">
        <v>0</v>
      </c>
      <c r="BD266" s="80">
        <v>0</v>
      </c>
      <c r="BE266" s="80">
        <v>0</v>
      </c>
      <c r="BF266" s="80">
        <v>0</v>
      </c>
      <c r="BG266" s="80">
        <v>0</v>
      </c>
      <c r="BH266" s="80">
        <v>0</v>
      </c>
      <c r="BI266" s="80">
        <v>0</v>
      </c>
      <c r="BJ266" s="80">
        <v>0</v>
      </c>
      <c r="BK266" s="94"/>
      <c r="BL266" s="94"/>
      <c r="BM266" s="94"/>
      <c r="BN266" s="83"/>
      <c r="BO266" s="83"/>
      <c r="BP266" s="83"/>
      <c r="BQ266" s="83"/>
      <c r="BR266" s="83"/>
    </row>
    <row r="267" spans="1:70" ht="17.25">
      <c r="A267" s="65"/>
      <c r="B267" s="93">
        <v>28</v>
      </c>
      <c r="C267" s="95">
        <v>1</v>
      </c>
      <c r="D267" s="96">
        <f t="shared" si="5"/>
        <v>0</v>
      </c>
      <c r="E267" s="79">
        <f t="shared" si="6"/>
        <v>0</v>
      </c>
      <c r="F267" s="79">
        <f t="shared" si="7"/>
        <v>0</v>
      </c>
      <c r="G267" s="79">
        <f t="shared" si="7"/>
        <v>0</v>
      </c>
      <c r="H267" s="79" t="str">
        <f t="shared" si="2"/>
        <v/>
      </c>
      <c r="I267" s="79" t="str">
        <f t="shared" si="3"/>
        <v xml:space="preserve"> </v>
      </c>
      <c r="J267" s="79">
        <f t="shared" si="4"/>
        <v>0</v>
      </c>
      <c r="K267" s="79" t="str">
        <f t="shared" si="8"/>
        <v/>
      </c>
      <c r="L267" s="87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  <c r="AJ267" s="80"/>
      <c r="AK267" s="80"/>
      <c r="AL267" s="80"/>
      <c r="AM267" s="80"/>
      <c r="AN267" s="80"/>
      <c r="AO267" s="80"/>
      <c r="AP267" s="80"/>
      <c r="AQ267" s="80"/>
      <c r="AR267" s="80"/>
      <c r="AS267" s="80"/>
      <c r="AT267" s="80"/>
      <c r="AU267" s="80"/>
      <c r="AV267" s="80"/>
      <c r="AW267" s="80"/>
      <c r="AX267" s="80"/>
      <c r="AY267" s="80"/>
      <c r="AZ267" s="80"/>
      <c r="BA267" s="80"/>
      <c r="BB267" s="80"/>
      <c r="BC267" s="80"/>
      <c r="BD267" s="80"/>
      <c r="BE267" s="80"/>
      <c r="BF267" s="80"/>
      <c r="BG267" s="80"/>
      <c r="BH267" s="80"/>
      <c r="BI267" s="80"/>
      <c r="BJ267" s="80"/>
      <c r="BK267" s="94"/>
      <c r="BL267" s="94"/>
      <c r="BM267" s="94"/>
      <c r="BN267" s="83"/>
      <c r="BO267" s="83"/>
      <c r="BP267" s="83"/>
      <c r="BQ267" s="83"/>
      <c r="BR267" s="83"/>
    </row>
    <row r="268" spans="1:70" ht="17.25">
      <c r="A268" s="65"/>
      <c r="B268" s="93">
        <v>29</v>
      </c>
      <c r="C268" s="95">
        <v>1</v>
      </c>
      <c r="D268" s="96">
        <f t="shared" si="5"/>
        <v>0</v>
      </c>
      <c r="E268" s="79">
        <f t="shared" si="6"/>
        <v>0</v>
      </c>
      <c r="F268" s="79">
        <f t="shared" si="7"/>
        <v>0</v>
      </c>
      <c r="G268" s="79">
        <f t="shared" si="7"/>
        <v>0</v>
      </c>
      <c r="H268" s="79" t="str">
        <f t="shared" si="2"/>
        <v/>
      </c>
      <c r="I268" s="79" t="str">
        <f t="shared" si="3"/>
        <v xml:space="preserve"> </v>
      </c>
      <c r="J268" s="79">
        <f t="shared" si="4"/>
        <v>0</v>
      </c>
      <c r="K268" s="79" t="str">
        <f t="shared" si="8"/>
        <v/>
      </c>
      <c r="L268" s="87"/>
      <c r="M268" s="80">
        <f t="array" ref="M268">MMULT(M266:BJ266,G240:G289)</f>
        <v>43239.5</v>
      </c>
      <c r="N268" s="80">
        <f>COUNT(I240:I289)*(AVERAGE(G240:G289)^2)</f>
        <v>2433.3312000000001</v>
      </c>
      <c r="O268" s="80">
        <f>M268-N268</f>
        <v>40806.168799999999</v>
      </c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  <c r="AJ268" s="80"/>
      <c r="AK268" s="80"/>
      <c r="AL268" s="80"/>
      <c r="AM268" s="80"/>
      <c r="AN268" s="80"/>
      <c r="AO268" s="80"/>
      <c r="AP268" s="80"/>
      <c r="AQ268" s="80"/>
      <c r="AR268" s="80"/>
      <c r="AS268" s="80"/>
      <c r="AT268" s="80"/>
      <c r="AU268" s="80"/>
      <c r="AV268" s="80"/>
      <c r="AW268" s="80"/>
      <c r="AX268" s="80"/>
      <c r="AY268" s="80"/>
      <c r="AZ268" s="80"/>
      <c r="BA268" s="80"/>
      <c r="BB268" s="80"/>
      <c r="BC268" s="80"/>
      <c r="BD268" s="80"/>
      <c r="BE268" s="80"/>
      <c r="BF268" s="80"/>
      <c r="BG268" s="80"/>
      <c r="BH268" s="80"/>
      <c r="BI268" s="80"/>
      <c r="BJ268" s="80"/>
      <c r="BK268" s="94"/>
      <c r="BL268" s="94"/>
      <c r="BM268" s="94"/>
      <c r="BN268" s="83"/>
      <c r="BO268" s="83"/>
      <c r="BP268" s="83"/>
      <c r="BQ268" s="83"/>
      <c r="BR268" s="83"/>
    </row>
    <row r="269" spans="1:70" ht="17.25">
      <c r="A269" s="65"/>
      <c r="B269" s="93">
        <v>30</v>
      </c>
      <c r="C269" s="95">
        <v>1</v>
      </c>
      <c r="D269" s="96">
        <f t="shared" si="5"/>
        <v>0</v>
      </c>
      <c r="E269" s="79">
        <f t="shared" si="6"/>
        <v>0</v>
      </c>
      <c r="F269" s="79">
        <f t="shared" si="7"/>
        <v>0</v>
      </c>
      <c r="G269" s="79">
        <f t="shared" si="7"/>
        <v>0</v>
      </c>
      <c r="H269" s="79" t="str">
        <f t="shared" si="2"/>
        <v/>
      </c>
      <c r="I269" s="79" t="str">
        <f t="shared" si="3"/>
        <v xml:space="preserve"> </v>
      </c>
      <c r="J269" s="79">
        <f t="shared" si="4"/>
        <v>0</v>
      </c>
      <c r="K269" s="79" t="str">
        <f t="shared" si="8"/>
        <v/>
      </c>
      <c r="L269" s="87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  <c r="AJ269" s="80"/>
      <c r="AK269" s="80"/>
      <c r="AL269" s="80"/>
      <c r="AM269" s="80"/>
      <c r="AN269" s="80"/>
      <c r="AO269" s="80"/>
      <c r="AP269" s="80"/>
      <c r="AQ269" s="80"/>
      <c r="AR269" s="80"/>
      <c r="AS269" s="80"/>
      <c r="AT269" s="80"/>
      <c r="AU269" s="80"/>
      <c r="AV269" s="80"/>
      <c r="AW269" s="80"/>
      <c r="AX269" s="80"/>
      <c r="AY269" s="80"/>
      <c r="AZ269" s="80"/>
      <c r="BA269" s="80"/>
      <c r="BB269" s="80"/>
      <c r="BC269" s="80"/>
      <c r="BD269" s="80"/>
      <c r="BE269" s="80"/>
      <c r="BF269" s="80"/>
      <c r="BG269" s="80"/>
      <c r="BH269" s="80"/>
      <c r="BI269" s="80"/>
      <c r="BJ269" s="80"/>
      <c r="BK269" s="94"/>
      <c r="BL269" s="94"/>
      <c r="BM269" s="94"/>
      <c r="BN269" s="83"/>
      <c r="BO269" s="83"/>
      <c r="BP269" s="83"/>
      <c r="BQ269" s="83"/>
      <c r="BR269" s="83"/>
    </row>
    <row r="270" spans="1:70" ht="17.25">
      <c r="A270" s="65"/>
      <c r="B270" s="93">
        <v>31</v>
      </c>
      <c r="C270" s="95">
        <v>1</v>
      </c>
      <c r="D270" s="96">
        <f t="shared" si="5"/>
        <v>0</v>
      </c>
      <c r="E270" s="79">
        <f t="shared" si="6"/>
        <v>0</v>
      </c>
      <c r="F270" s="79">
        <f t="shared" si="7"/>
        <v>0</v>
      </c>
      <c r="G270" s="79">
        <f t="shared" si="7"/>
        <v>0</v>
      </c>
      <c r="H270" s="79" t="str">
        <f t="shared" si="2"/>
        <v/>
      </c>
      <c r="I270" s="79" t="str">
        <f t="shared" si="3"/>
        <v xml:space="preserve"> </v>
      </c>
      <c r="J270" s="79">
        <f t="shared" si="4"/>
        <v>0</v>
      </c>
      <c r="K270" s="79" t="str">
        <f t="shared" si="8"/>
        <v/>
      </c>
      <c r="L270" s="87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  <c r="AJ270" s="80"/>
      <c r="AK270" s="80"/>
      <c r="AL270" s="80"/>
      <c r="AM270" s="80"/>
      <c r="AN270" s="80"/>
      <c r="AO270" s="80"/>
      <c r="AP270" s="80"/>
      <c r="AQ270" s="80"/>
      <c r="AR270" s="80"/>
      <c r="AS270" s="80"/>
      <c r="AT270" s="80"/>
      <c r="AU270" s="80"/>
      <c r="AV270" s="80"/>
      <c r="AW270" s="80"/>
      <c r="AX270" s="80"/>
      <c r="AY270" s="80"/>
      <c r="AZ270" s="80"/>
      <c r="BA270" s="80"/>
      <c r="BB270" s="80"/>
      <c r="BC270" s="80"/>
      <c r="BD270" s="80"/>
      <c r="BE270" s="80"/>
      <c r="BF270" s="80"/>
      <c r="BG270" s="80"/>
      <c r="BH270" s="80"/>
      <c r="BI270" s="80"/>
      <c r="BJ270" s="80"/>
      <c r="BK270" s="94"/>
      <c r="BL270" s="94"/>
      <c r="BM270" s="94"/>
      <c r="BN270" s="83"/>
      <c r="BO270" s="83"/>
      <c r="BP270" s="83"/>
      <c r="BQ270" s="83"/>
      <c r="BR270" s="83"/>
    </row>
    <row r="271" spans="1:70" ht="17.25">
      <c r="A271" s="65"/>
      <c r="B271" s="93">
        <v>32</v>
      </c>
      <c r="C271" s="95">
        <v>1</v>
      </c>
      <c r="D271" s="96">
        <f t="shared" si="5"/>
        <v>0</v>
      </c>
      <c r="E271" s="79">
        <f t="shared" si="6"/>
        <v>0</v>
      </c>
      <c r="F271" s="79">
        <f t="shared" si="7"/>
        <v>0</v>
      </c>
      <c r="G271" s="79">
        <f t="shared" si="7"/>
        <v>0</v>
      </c>
      <c r="H271" s="79" t="str">
        <f t="shared" si="2"/>
        <v/>
      </c>
      <c r="I271" s="79" t="str">
        <f t="shared" si="3"/>
        <v xml:space="preserve"> </v>
      </c>
      <c r="J271" s="79">
        <f t="shared" si="4"/>
        <v>0</v>
      </c>
      <c r="K271" s="79" t="str">
        <f t="shared" si="8"/>
        <v/>
      </c>
      <c r="L271" s="87"/>
      <c r="M271" s="172" t="s">
        <v>55</v>
      </c>
      <c r="N271" s="80">
        <v>1</v>
      </c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  <c r="AJ271" s="80"/>
      <c r="AK271" s="80"/>
      <c r="AL271" s="80"/>
      <c r="AM271" s="80"/>
      <c r="AN271" s="80"/>
      <c r="AO271" s="80"/>
      <c r="AP271" s="80"/>
      <c r="AQ271" s="80"/>
      <c r="AR271" s="80"/>
      <c r="AS271" s="80"/>
      <c r="AT271" s="80"/>
      <c r="AU271" s="80"/>
      <c r="AV271" s="80"/>
      <c r="AW271" s="80"/>
      <c r="AX271" s="80"/>
      <c r="AY271" s="80"/>
      <c r="AZ271" s="80"/>
      <c r="BA271" s="80"/>
      <c r="BB271" s="80"/>
      <c r="BC271" s="80"/>
      <c r="BD271" s="80"/>
      <c r="BE271" s="80"/>
      <c r="BF271" s="80"/>
      <c r="BG271" s="80"/>
      <c r="BH271" s="80"/>
      <c r="BI271" s="80"/>
      <c r="BJ271" s="80"/>
      <c r="BK271" s="94"/>
      <c r="BL271" s="94"/>
      <c r="BM271" s="94"/>
      <c r="BN271" s="83"/>
      <c r="BO271" s="83"/>
      <c r="BP271" s="83"/>
      <c r="BQ271" s="83"/>
      <c r="BR271" s="83"/>
    </row>
    <row r="272" spans="1:70" ht="17.25">
      <c r="A272" s="65"/>
      <c r="B272" s="93">
        <v>33</v>
      </c>
      <c r="C272" s="95">
        <v>1</v>
      </c>
      <c r="D272" s="96">
        <f t="shared" si="5"/>
        <v>0</v>
      </c>
      <c r="E272" s="79">
        <f t="shared" si="6"/>
        <v>0</v>
      </c>
      <c r="F272" s="79">
        <f t="shared" si="7"/>
        <v>0</v>
      </c>
      <c r="G272" s="79">
        <f t="shared" si="7"/>
        <v>0</v>
      </c>
      <c r="H272" s="79" t="str">
        <f t="shared" ref="H272:H289" si="10">IF(D272=1, G272, "")</f>
        <v/>
      </c>
      <c r="I272" s="79" t="str">
        <f t="shared" ref="I272:I289" si="11">IF(D272=1,($O$250+$O$251*E272+$O$252*F272)," ")</f>
        <v xml:space="preserve"> </v>
      </c>
      <c r="J272" s="79">
        <f t="shared" ref="J272:J289" si="12">IF(D272=1, G272-I272, D272)</f>
        <v>0</v>
      </c>
      <c r="K272" s="79" t="str">
        <f t="shared" si="8"/>
        <v/>
      </c>
      <c r="L272" s="87"/>
      <c r="M272" s="172"/>
      <c r="N272" s="80">
        <f>Independent_Var</f>
        <v>1.27</v>
      </c>
      <c r="O272" s="80"/>
      <c r="P272" s="80">
        <f t="array" ref="P272:R272">TRANSPOSE(N271:N273)</f>
        <v>1</v>
      </c>
      <c r="Q272" s="80">
        <v>1.27</v>
      </c>
      <c r="R272" s="80">
        <v>300</v>
      </c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  <c r="AJ272" s="80"/>
      <c r="AK272" s="80"/>
      <c r="AL272" s="80"/>
      <c r="AM272" s="80"/>
      <c r="AN272" s="80"/>
      <c r="AO272" s="80"/>
      <c r="AP272" s="80"/>
      <c r="AQ272" s="80"/>
      <c r="AR272" s="80"/>
      <c r="AS272" s="80"/>
      <c r="AT272" s="80"/>
      <c r="AU272" s="80"/>
      <c r="AV272" s="80"/>
      <c r="AW272" s="80"/>
      <c r="AX272" s="80"/>
      <c r="AY272" s="80"/>
      <c r="AZ272" s="80"/>
      <c r="BA272" s="80"/>
      <c r="BB272" s="80"/>
      <c r="BC272" s="80"/>
      <c r="BD272" s="80"/>
      <c r="BE272" s="80"/>
      <c r="BF272" s="80"/>
      <c r="BG272" s="80"/>
      <c r="BH272" s="80"/>
      <c r="BI272" s="80"/>
      <c r="BJ272" s="80"/>
      <c r="BK272" s="94"/>
      <c r="BL272" s="94"/>
      <c r="BM272" s="94"/>
      <c r="BN272" s="83"/>
      <c r="BO272" s="83"/>
      <c r="BP272" s="83"/>
      <c r="BQ272" s="83"/>
      <c r="BR272" s="83"/>
    </row>
    <row r="273" spans="1:70" ht="17.25">
      <c r="A273" s="65"/>
      <c r="B273" s="93">
        <v>34</v>
      </c>
      <c r="C273" s="95">
        <v>1</v>
      </c>
      <c r="D273" s="96">
        <f t="shared" si="5"/>
        <v>0</v>
      </c>
      <c r="E273" s="79">
        <f t="shared" si="6"/>
        <v>0</v>
      </c>
      <c r="F273" s="79">
        <f t="shared" si="7"/>
        <v>0</v>
      </c>
      <c r="G273" s="79">
        <f t="shared" si="7"/>
        <v>0</v>
      </c>
      <c r="H273" s="79" t="str">
        <f t="shared" si="10"/>
        <v/>
      </c>
      <c r="I273" s="79" t="str">
        <f t="shared" si="11"/>
        <v xml:space="preserve"> </v>
      </c>
      <c r="J273" s="79">
        <f t="shared" si="12"/>
        <v>0</v>
      </c>
      <c r="K273" s="79" t="str">
        <f t="shared" si="8"/>
        <v/>
      </c>
      <c r="L273" s="87"/>
      <c r="M273" s="172"/>
      <c r="N273" s="90">
        <f>K24</f>
        <v>300</v>
      </c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  <c r="AJ273" s="80"/>
      <c r="AK273" s="80"/>
      <c r="AL273" s="80"/>
      <c r="AM273" s="80"/>
      <c r="AN273" s="80"/>
      <c r="AO273" s="80"/>
      <c r="AP273" s="80"/>
      <c r="AQ273" s="80"/>
      <c r="AR273" s="80"/>
      <c r="AS273" s="80"/>
      <c r="AT273" s="80"/>
      <c r="AU273" s="80"/>
      <c r="AV273" s="80"/>
      <c r="AW273" s="80"/>
      <c r="AX273" s="80"/>
      <c r="AY273" s="80"/>
      <c r="AZ273" s="80"/>
      <c r="BA273" s="80"/>
      <c r="BB273" s="80"/>
      <c r="BC273" s="80"/>
      <c r="BD273" s="80"/>
      <c r="BE273" s="80"/>
      <c r="BF273" s="80"/>
      <c r="BG273" s="80"/>
      <c r="BH273" s="80"/>
      <c r="BI273" s="80"/>
      <c r="BJ273" s="80"/>
      <c r="BK273" s="94"/>
      <c r="BL273" s="94"/>
      <c r="BM273" s="94"/>
      <c r="BN273" s="83"/>
      <c r="BO273" s="83"/>
      <c r="BP273" s="83"/>
      <c r="BQ273" s="83"/>
      <c r="BR273" s="83"/>
    </row>
    <row r="274" spans="1:70" ht="17.25">
      <c r="A274" s="65"/>
      <c r="B274" s="93">
        <v>35</v>
      </c>
      <c r="C274" s="95">
        <v>1</v>
      </c>
      <c r="D274" s="96">
        <f t="shared" si="5"/>
        <v>0</v>
      </c>
      <c r="E274" s="79">
        <f t="shared" si="6"/>
        <v>0</v>
      </c>
      <c r="F274" s="79">
        <f t="shared" si="7"/>
        <v>0</v>
      </c>
      <c r="G274" s="79">
        <f t="shared" si="7"/>
        <v>0</v>
      </c>
      <c r="H274" s="79" t="str">
        <f t="shared" si="10"/>
        <v/>
      </c>
      <c r="I274" s="79" t="str">
        <f t="shared" si="11"/>
        <v xml:space="preserve"> </v>
      </c>
      <c r="J274" s="79">
        <f t="shared" si="12"/>
        <v>0</v>
      </c>
      <c r="K274" s="79" t="str">
        <f t="shared" si="8"/>
        <v/>
      </c>
      <c r="L274" s="87"/>
      <c r="M274" s="80" t="s">
        <v>53</v>
      </c>
      <c r="N274" s="80">
        <f>M258</f>
        <v>42.838191129747244</v>
      </c>
      <c r="O274" s="80"/>
      <c r="P274" s="80">
        <f t="array" ref="P274:P276">MMULT(M245:O247,N271:N273)</f>
        <v>0.50791817198470479</v>
      </c>
      <c r="Q274" s="80"/>
      <c r="R274" s="91">
        <f>SQRT(N274*(1+MMULT(P272:R272,P274:P276)))</f>
        <v>7.1976261488517954</v>
      </c>
      <c r="S274" s="80" t="s">
        <v>57</v>
      </c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  <c r="AJ274" s="80"/>
      <c r="AK274" s="80"/>
      <c r="AL274" s="80"/>
      <c r="AM274" s="80"/>
      <c r="AN274" s="80"/>
      <c r="AO274" s="80"/>
      <c r="AP274" s="80"/>
      <c r="AQ274" s="80"/>
      <c r="AR274" s="80"/>
      <c r="AS274" s="80"/>
      <c r="AT274" s="80"/>
      <c r="AU274" s="80"/>
      <c r="AV274" s="80"/>
      <c r="AW274" s="80"/>
      <c r="AX274" s="80"/>
      <c r="AY274" s="80"/>
      <c r="AZ274" s="80"/>
      <c r="BA274" s="80"/>
      <c r="BB274" s="80"/>
      <c r="BC274" s="80"/>
      <c r="BD274" s="80"/>
      <c r="BE274" s="80"/>
      <c r="BF274" s="80"/>
      <c r="BG274" s="80"/>
      <c r="BH274" s="80"/>
      <c r="BI274" s="80"/>
      <c r="BJ274" s="80"/>
      <c r="BK274" s="94"/>
      <c r="BL274" s="94"/>
      <c r="BM274" s="94"/>
      <c r="BN274" s="83"/>
      <c r="BO274" s="83"/>
      <c r="BP274" s="83"/>
      <c r="BQ274" s="83"/>
      <c r="BR274" s="83"/>
    </row>
    <row r="275" spans="1:70" ht="17.25">
      <c r="A275" s="65"/>
      <c r="B275" s="93">
        <v>36</v>
      </c>
      <c r="C275" s="95">
        <v>1</v>
      </c>
      <c r="D275" s="96">
        <f t="shared" si="5"/>
        <v>0</v>
      </c>
      <c r="E275" s="79">
        <f t="shared" si="6"/>
        <v>0</v>
      </c>
      <c r="F275" s="79">
        <f t="shared" si="7"/>
        <v>0</v>
      </c>
      <c r="G275" s="79">
        <f t="shared" si="7"/>
        <v>0</v>
      </c>
      <c r="H275" s="79" t="str">
        <f t="shared" si="10"/>
        <v/>
      </c>
      <c r="I275" s="79" t="str">
        <f t="shared" si="11"/>
        <v xml:space="preserve"> </v>
      </c>
      <c r="J275" s="79">
        <f t="shared" si="12"/>
        <v>0</v>
      </c>
      <c r="K275" s="79" t="str">
        <f t="shared" si="8"/>
        <v/>
      </c>
      <c r="L275" s="87"/>
      <c r="M275" s="80" t="s">
        <v>54</v>
      </c>
      <c r="N275" s="80">
        <f>COUNT(H240:H289)</f>
        <v>12</v>
      </c>
      <c r="O275" s="80"/>
      <c r="P275" s="80">
        <v>-6.053722193086232E-2</v>
      </c>
      <c r="Q275" s="80"/>
      <c r="R275" s="91">
        <f>SQRT(N274*(MMULT(P272:R272,P274:P276)))</f>
        <v>2.9946003153823191</v>
      </c>
      <c r="S275" s="80" t="s">
        <v>56</v>
      </c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  <c r="AJ275" s="80"/>
      <c r="AK275" s="80"/>
      <c r="AL275" s="80"/>
      <c r="AM275" s="80"/>
      <c r="AN275" s="80"/>
      <c r="AO275" s="80"/>
      <c r="AP275" s="80"/>
      <c r="AQ275" s="80"/>
      <c r="AR275" s="80"/>
      <c r="AS275" s="80"/>
      <c r="AT275" s="80"/>
      <c r="AU275" s="80"/>
      <c r="AV275" s="80"/>
      <c r="AW275" s="80"/>
      <c r="AX275" s="80"/>
      <c r="AY275" s="80"/>
      <c r="AZ275" s="80"/>
      <c r="BA275" s="80"/>
      <c r="BB275" s="80"/>
      <c r="BC275" s="80"/>
      <c r="BD275" s="80"/>
      <c r="BE275" s="80"/>
      <c r="BF275" s="80"/>
      <c r="BG275" s="80"/>
      <c r="BH275" s="80"/>
      <c r="BI275" s="80"/>
      <c r="BJ275" s="80"/>
      <c r="BK275" s="94"/>
      <c r="BL275" s="94"/>
      <c r="BM275" s="94"/>
      <c r="BN275" s="83"/>
      <c r="BO275" s="83"/>
      <c r="BP275" s="83"/>
      <c r="BQ275" s="83"/>
      <c r="BR275" s="83"/>
    </row>
    <row r="276" spans="1:70" ht="17.25">
      <c r="A276" s="65"/>
      <c r="B276" s="93">
        <v>37</v>
      </c>
      <c r="C276" s="95">
        <v>1</v>
      </c>
      <c r="D276" s="96">
        <f t="shared" si="5"/>
        <v>0</v>
      </c>
      <c r="E276" s="79">
        <f t="shared" si="6"/>
        <v>0</v>
      </c>
      <c r="F276" s="79">
        <f t="shared" si="7"/>
        <v>0</v>
      </c>
      <c r="G276" s="79">
        <f t="shared" si="7"/>
        <v>0</v>
      </c>
      <c r="H276" s="79" t="str">
        <f t="shared" si="10"/>
        <v/>
      </c>
      <c r="I276" s="79" t="str">
        <f t="shared" si="11"/>
        <v xml:space="preserve"> </v>
      </c>
      <c r="J276" s="79">
        <f t="shared" si="12"/>
        <v>0</v>
      </c>
      <c r="K276" s="79" t="str">
        <f t="shared" si="8"/>
        <v/>
      </c>
      <c r="L276" s="87"/>
      <c r="M276" s="80"/>
      <c r="N276" s="80"/>
      <c r="O276" s="80"/>
      <c r="P276" s="80">
        <v>-7.3899535082347628E-4</v>
      </c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  <c r="AJ276" s="80"/>
      <c r="AK276" s="80"/>
      <c r="AL276" s="80"/>
      <c r="AM276" s="80"/>
      <c r="AN276" s="80"/>
      <c r="AO276" s="80"/>
      <c r="AP276" s="80"/>
      <c r="AQ276" s="80"/>
      <c r="AR276" s="80"/>
      <c r="AS276" s="80"/>
      <c r="AT276" s="80"/>
      <c r="AU276" s="80"/>
      <c r="AV276" s="80"/>
      <c r="AW276" s="80"/>
      <c r="AX276" s="80"/>
      <c r="AY276" s="80"/>
      <c r="AZ276" s="80"/>
      <c r="BA276" s="80"/>
      <c r="BB276" s="80"/>
      <c r="BC276" s="80"/>
      <c r="BD276" s="80"/>
      <c r="BE276" s="80"/>
      <c r="BF276" s="80"/>
      <c r="BG276" s="80"/>
      <c r="BH276" s="80"/>
      <c r="BI276" s="80"/>
      <c r="BJ276" s="80"/>
      <c r="BK276" s="94"/>
      <c r="BL276" s="94"/>
      <c r="BM276" s="94"/>
      <c r="BN276" s="83"/>
      <c r="BO276" s="83"/>
      <c r="BP276" s="83"/>
      <c r="BQ276" s="83"/>
      <c r="BR276" s="83"/>
    </row>
    <row r="277" spans="1:70" ht="17.25">
      <c r="A277" s="65"/>
      <c r="B277" s="93">
        <v>38</v>
      </c>
      <c r="C277" s="95">
        <v>1</v>
      </c>
      <c r="D277" s="96">
        <f t="shared" si="5"/>
        <v>0</v>
      </c>
      <c r="E277" s="79">
        <f t="shared" si="6"/>
        <v>0</v>
      </c>
      <c r="F277" s="79">
        <f t="shared" si="7"/>
        <v>0</v>
      </c>
      <c r="G277" s="79">
        <f t="shared" si="7"/>
        <v>0</v>
      </c>
      <c r="H277" s="79" t="str">
        <f t="shared" si="10"/>
        <v/>
      </c>
      <c r="I277" s="79" t="str">
        <f t="shared" si="11"/>
        <v xml:space="preserve"> </v>
      </c>
      <c r="J277" s="79">
        <f t="shared" si="12"/>
        <v>0</v>
      </c>
      <c r="K277" s="79" t="str">
        <f t="shared" si="8"/>
        <v/>
      </c>
      <c r="L277" s="87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  <c r="AJ277" s="80"/>
      <c r="AK277" s="80"/>
      <c r="AL277" s="80"/>
      <c r="AM277" s="80"/>
      <c r="AN277" s="80"/>
      <c r="AO277" s="80"/>
      <c r="AP277" s="80"/>
      <c r="AQ277" s="80"/>
      <c r="AR277" s="80"/>
      <c r="AS277" s="80"/>
      <c r="AT277" s="80"/>
      <c r="AU277" s="80"/>
      <c r="AV277" s="80"/>
      <c r="AW277" s="80"/>
      <c r="AX277" s="80"/>
      <c r="AY277" s="80"/>
      <c r="AZ277" s="80"/>
      <c r="BA277" s="80"/>
      <c r="BB277" s="80"/>
      <c r="BC277" s="80"/>
      <c r="BD277" s="80"/>
      <c r="BE277" s="80"/>
      <c r="BF277" s="80"/>
      <c r="BG277" s="80"/>
      <c r="BH277" s="80"/>
      <c r="BI277" s="80"/>
      <c r="BJ277" s="80"/>
      <c r="BK277" s="94"/>
      <c r="BL277" s="94"/>
      <c r="BM277" s="94"/>
      <c r="BN277" s="83"/>
      <c r="BO277" s="83"/>
      <c r="BP277" s="83"/>
      <c r="BQ277" s="83"/>
      <c r="BR277" s="83"/>
    </row>
    <row r="278" spans="1:70" ht="17.25">
      <c r="A278" s="65"/>
      <c r="B278" s="93">
        <v>39</v>
      </c>
      <c r="C278" s="95">
        <v>1</v>
      </c>
      <c r="D278" s="96">
        <f t="shared" si="5"/>
        <v>0</v>
      </c>
      <c r="E278" s="79">
        <f t="shared" si="6"/>
        <v>0</v>
      </c>
      <c r="F278" s="79">
        <f t="shared" si="7"/>
        <v>0</v>
      </c>
      <c r="G278" s="79">
        <f t="shared" si="7"/>
        <v>0</v>
      </c>
      <c r="H278" s="79" t="str">
        <f t="shared" si="10"/>
        <v/>
      </c>
      <c r="I278" s="79" t="str">
        <f t="shared" si="11"/>
        <v xml:space="preserve"> </v>
      </c>
      <c r="J278" s="79">
        <f t="shared" si="12"/>
        <v>0</v>
      </c>
      <c r="K278" s="79" t="str">
        <f t="shared" si="8"/>
        <v/>
      </c>
      <c r="L278" s="87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  <c r="AJ278" s="80"/>
      <c r="AK278" s="80"/>
      <c r="AL278" s="80"/>
      <c r="AM278" s="80"/>
      <c r="AN278" s="80"/>
      <c r="AO278" s="80"/>
      <c r="AP278" s="80"/>
      <c r="AQ278" s="80"/>
      <c r="AR278" s="80"/>
      <c r="AS278" s="80"/>
      <c r="AT278" s="80"/>
      <c r="AU278" s="80"/>
      <c r="AV278" s="80"/>
      <c r="AW278" s="80"/>
      <c r="AX278" s="80"/>
      <c r="AY278" s="80"/>
      <c r="AZ278" s="80"/>
      <c r="BA278" s="80"/>
      <c r="BB278" s="80"/>
      <c r="BC278" s="80"/>
      <c r="BD278" s="80"/>
      <c r="BE278" s="80"/>
      <c r="BF278" s="80"/>
      <c r="BG278" s="80"/>
      <c r="BH278" s="80"/>
      <c r="BI278" s="80"/>
      <c r="BJ278" s="80"/>
      <c r="BK278" s="94"/>
      <c r="BL278" s="94"/>
      <c r="BM278" s="94"/>
      <c r="BN278" s="83"/>
      <c r="BO278" s="83"/>
      <c r="BP278" s="83"/>
      <c r="BQ278" s="83"/>
      <c r="BR278" s="83"/>
    </row>
    <row r="279" spans="1:70" ht="17.25">
      <c r="A279" s="65"/>
      <c r="B279" s="93">
        <v>40</v>
      </c>
      <c r="C279" s="95">
        <v>1</v>
      </c>
      <c r="D279" s="96">
        <f t="shared" si="5"/>
        <v>0</v>
      </c>
      <c r="E279" s="79">
        <f t="shared" si="6"/>
        <v>0</v>
      </c>
      <c r="F279" s="79">
        <f t="shared" si="7"/>
        <v>0</v>
      </c>
      <c r="G279" s="79">
        <f t="shared" si="7"/>
        <v>0</v>
      </c>
      <c r="H279" s="79" t="str">
        <f t="shared" si="10"/>
        <v/>
      </c>
      <c r="I279" s="79" t="str">
        <f t="shared" si="11"/>
        <v xml:space="preserve"> </v>
      </c>
      <c r="J279" s="79">
        <f t="shared" si="12"/>
        <v>0</v>
      </c>
      <c r="K279" s="79" t="str">
        <f t="shared" si="8"/>
        <v/>
      </c>
      <c r="L279" s="87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  <c r="AJ279" s="80"/>
      <c r="AK279" s="80"/>
      <c r="AL279" s="80"/>
      <c r="AM279" s="80"/>
      <c r="AN279" s="80"/>
      <c r="AO279" s="80"/>
      <c r="AP279" s="80"/>
      <c r="AQ279" s="80"/>
      <c r="AR279" s="80"/>
      <c r="AS279" s="80"/>
      <c r="AT279" s="80"/>
      <c r="AU279" s="80"/>
      <c r="AV279" s="80"/>
      <c r="AW279" s="80"/>
      <c r="AX279" s="80"/>
      <c r="AY279" s="80"/>
      <c r="AZ279" s="80"/>
      <c r="BA279" s="80"/>
      <c r="BB279" s="80"/>
      <c r="BC279" s="80"/>
      <c r="BD279" s="80"/>
      <c r="BE279" s="80"/>
      <c r="BF279" s="80"/>
      <c r="BG279" s="80"/>
      <c r="BH279" s="80"/>
      <c r="BI279" s="80"/>
      <c r="BJ279" s="80"/>
      <c r="BK279" s="94"/>
      <c r="BL279" s="94"/>
      <c r="BM279" s="94"/>
      <c r="BN279" s="83"/>
      <c r="BO279" s="83"/>
      <c r="BP279" s="83"/>
      <c r="BQ279" s="83"/>
      <c r="BR279" s="83"/>
    </row>
    <row r="280" spans="1:70" ht="17.25">
      <c r="A280" s="65"/>
      <c r="B280" s="93">
        <v>41</v>
      </c>
      <c r="C280" s="95">
        <v>1</v>
      </c>
      <c r="D280" s="96">
        <f t="shared" si="5"/>
        <v>0</v>
      </c>
      <c r="E280" s="79">
        <f t="shared" si="6"/>
        <v>0</v>
      </c>
      <c r="F280" s="79">
        <f t="shared" si="7"/>
        <v>0</v>
      </c>
      <c r="G280" s="79">
        <f t="shared" si="7"/>
        <v>0</v>
      </c>
      <c r="H280" s="79" t="str">
        <f t="shared" si="10"/>
        <v/>
      </c>
      <c r="I280" s="79" t="str">
        <f t="shared" si="11"/>
        <v xml:space="preserve"> </v>
      </c>
      <c r="J280" s="79">
        <f t="shared" si="12"/>
        <v>0</v>
      </c>
      <c r="K280" s="79" t="str">
        <f t="shared" si="8"/>
        <v/>
      </c>
      <c r="L280" s="87"/>
      <c r="M280" s="80">
        <f>AVERAGEA(K240:K289)</f>
        <v>3.7232439353829251E-14</v>
      </c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  <c r="AJ280" s="80"/>
      <c r="AK280" s="80"/>
      <c r="AL280" s="80"/>
      <c r="AM280" s="80"/>
      <c r="AN280" s="80"/>
      <c r="AO280" s="80"/>
      <c r="AP280" s="80"/>
      <c r="AQ280" s="80"/>
      <c r="AR280" s="80"/>
      <c r="AS280" s="80"/>
      <c r="AT280" s="80"/>
      <c r="AU280" s="80"/>
      <c r="AV280" s="80"/>
      <c r="AW280" s="80"/>
      <c r="AX280" s="80"/>
      <c r="AY280" s="80"/>
      <c r="AZ280" s="80"/>
      <c r="BA280" s="80"/>
      <c r="BB280" s="80"/>
      <c r="BC280" s="80"/>
      <c r="BD280" s="80"/>
      <c r="BE280" s="80"/>
      <c r="BF280" s="80"/>
      <c r="BG280" s="80"/>
      <c r="BH280" s="80"/>
      <c r="BI280" s="80"/>
      <c r="BJ280" s="80"/>
      <c r="BK280" s="94"/>
      <c r="BL280" s="94"/>
      <c r="BM280" s="94"/>
      <c r="BN280" s="83"/>
      <c r="BO280" s="83"/>
      <c r="BP280" s="83"/>
      <c r="BQ280" s="83"/>
      <c r="BR280" s="83"/>
    </row>
    <row r="281" spans="1:70" ht="17.25">
      <c r="A281" s="65"/>
      <c r="B281" s="93">
        <v>42</v>
      </c>
      <c r="C281" s="95">
        <v>1</v>
      </c>
      <c r="D281" s="96">
        <f t="shared" si="5"/>
        <v>0</v>
      </c>
      <c r="E281" s="79">
        <f t="shared" si="6"/>
        <v>0</v>
      </c>
      <c r="F281" s="79">
        <f t="shared" si="7"/>
        <v>0</v>
      </c>
      <c r="G281" s="79">
        <f t="shared" si="7"/>
        <v>0</v>
      </c>
      <c r="H281" s="79" t="str">
        <f t="shared" si="10"/>
        <v/>
      </c>
      <c r="I281" s="79" t="str">
        <f t="shared" si="11"/>
        <v xml:space="preserve"> </v>
      </c>
      <c r="J281" s="79">
        <f t="shared" si="12"/>
        <v>0</v>
      </c>
      <c r="K281" s="79" t="str">
        <f t="shared" si="8"/>
        <v/>
      </c>
      <c r="L281" s="87"/>
      <c r="M281" s="80">
        <f>_xlfn.STDEV.S(K240:K289)</f>
        <v>5.9202558311408158</v>
      </c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  <c r="AJ281" s="80"/>
      <c r="AK281" s="80"/>
      <c r="AL281" s="80"/>
      <c r="AM281" s="80"/>
      <c r="AN281" s="80"/>
      <c r="AO281" s="80"/>
      <c r="AP281" s="80"/>
      <c r="AQ281" s="80"/>
      <c r="AR281" s="80"/>
      <c r="AS281" s="80"/>
      <c r="AT281" s="80"/>
      <c r="AU281" s="80"/>
      <c r="AV281" s="80"/>
      <c r="AW281" s="80"/>
      <c r="AX281" s="80"/>
      <c r="AY281" s="80"/>
      <c r="AZ281" s="80"/>
      <c r="BA281" s="80"/>
      <c r="BB281" s="80"/>
      <c r="BC281" s="80"/>
      <c r="BD281" s="80"/>
      <c r="BE281" s="80"/>
      <c r="BF281" s="80"/>
      <c r="BG281" s="80"/>
      <c r="BH281" s="80"/>
      <c r="BI281" s="80"/>
      <c r="BJ281" s="80"/>
      <c r="BK281" s="94"/>
      <c r="BL281" s="94"/>
      <c r="BM281" s="94"/>
      <c r="BN281" s="83"/>
      <c r="BO281" s="83"/>
      <c r="BP281" s="83"/>
      <c r="BQ281" s="83"/>
      <c r="BR281" s="83"/>
    </row>
    <row r="282" spans="1:70" ht="17.25">
      <c r="A282" s="65"/>
      <c r="B282" s="93">
        <v>43</v>
      </c>
      <c r="C282" s="95">
        <v>1</v>
      </c>
      <c r="D282" s="96">
        <f t="shared" si="5"/>
        <v>0</v>
      </c>
      <c r="E282" s="79">
        <f t="shared" si="6"/>
        <v>0</v>
      </c>
      <c r="F282" s="79">
        <f t="shared" si="7"/>
        <v>0</v>
      </c>
      <c r="G282" s="79">
        <f t="shared" si="7"/>
        <v>0</v>
      </c>
      <c r="H282" s="79" t="str">
        <f t="shared" si="10"/>
        <v/>
      </c>
      <c r="I282" s="79" t="str">
        <f t="shared" si="11"/>
        <v xml:space="preserve"> </v>
      </c>
      <c r="J282" s="79">
        <f t="shared" si="12"/>
        <v>0</v>
      </c>
      <c r="K282" s="79" t="str">
        <f t="shared" si="8"/>
        <v/>
      </c>
      <c r="L282" s="87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  <c r="AJ282" s="80"/>
      <c r="AK282" s="80"/>
      <c r="AL282" s="80"/>
      <c r="AM282" s="80"/>
      <c r="AN282" s="80"/>
      <c r="AO282" s="80"/>
      <c r="AP282" s="80"/>
      <c r="AQ282" s="80"/>
      <c r="AR282" s="80"/>
      <c r="AS282" s="80"/>
      <c r="AT282" s="80"/>
      <c r="AU282" s="80"/>
      <c r="AV282" s="80"/>
      <c r="AW282" s="80"/>
      <c r="AX282" s="80"/>
      <c r="AY282" s="80"/>
      <c r="AZ282" s="80"/>
      <c r="BA282" s="80"/>
      <c r="BB282" s="80"/>
      <c r="BC282" s="80"/>
      <c r="BD282" s="80"/>
      <c r="BE282" s="80"/>
      <c r="BF282" s="80"/>
      <c r="BG282" s="80"/>
      <c r="BH282" s="80"/>
      <c r="BI282" s="80"/>
      <c r="BJ282" s="80"/>
      <c r="BK282" s="94"/>
      <c r="BL282" s="94"/>
      <c r="BM282" s="94"/>
      <c r="BN282" s="83"/>
      <c r="BO282" s="83"/>
      <c r="BP282" s="83"/>
      <c r="BQ282" s="83"/>
      <c r="BR282" s="83"/>
    </row>
    <row r="283" spans="1:70" ht="17.25">
      <c r="A283" s="65"/>
      <c r="B283" s="93">
        <v>44</v>
      </c>
      <c r="C283" s="95">
        <v>1</v>
      </c>
      <c r="D283" s="96">
        <f t="shared" si="5"/>
        <v>0</v>
      </c>
      <c r="E283" s="79">
        <f t="shared" si="6"/>
        <v>0</v>
      </c>
      <c r="F283" s="79">
        <f t="shared" si="7"/>
        <v>0</v>
      </c>
      <c r="G283" s="79">
        <f t="shared" si="7"/>
        <v>0</v>
      </c>
      <c r="H283" s="79" t="str">
        <f t="shared" si="10"/>
        <v/>
      </c>
      <c r="I283" s="79" t="str">
        <f t="shared" si="11"/>
        <v xml:space="preserve"> </v>
      </c>
      <c r="J283" s="79">
        <f t="shared" si="12"/>
        <v>0</v>
      </c>
      <c r="K283" s="79" t="str">
        <f t="shared" si="8"/>
        <v/>
      </c>
      <c r="L283" s="87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  <c r="AJ283" s="80"/>
      <c r="AK283" s="80"/>
      <c r="AL283" s="80"/>
      <c r="AM283" s="80"/>
      <c r="AN283" s="80"/>
      <c r="AO283" s="80"/>
      <c r="AP283" s="80"/>
      <c r="AQ283" s="80"/>
      <c r="AR283" s="80"/>
      <c r="AS283" s="80"/>
      <c r="AT283" s="80"/>
      <c r="AU283" s="80"/>
      <c r="AV283" s="80"/>
      <c r="AW283" s="80"/>
      <c r="AX283" s="80"/>
      <c r="AY283" s="80"/>
      <c r="AZ283" s="80"/>
      <c r="BA283" s="80"/>
      <c r="BB283" s="80"/>
      <c r="BC283" s="80"/>
      <c r="BD283" s="80"/>
      <c r="BE283" s="80"/>
      <c r="BF283" s="80"/>
      <c r="BG283" s="80"/>
      <c r="BH283" s="80"/>
      <c r="BI283" s="80"/>
      <c r="BJ283" s="80"/>
      <c r="BK283" s="94"/>
      <c r="BL283" s="94"/>
      <c r="BM283" s="94"/>
      <c r="BN283" s="83"/>
      <c r="BO283" s="83"/>
      <c r="BP283" s="83"/>
      <c r="BQ283" s="83"/>
      <c r="BR283" s="83"/>
    </row>
    <row r="284" spans="1:70" ht="17.25">
      <c r="A284" s="65"/>
      <c r="B284" s="93">
        <v>45</v>
      </c>
      <c r="C284" s="95">
        <v>1</v>
      </c>
      <c r="D284" s="96">
        <f t="shared" si="5"/>
        <v>0</v>
      </c>
      <c r="E284" s="79">
        <f t="shared" si="6"/>
        <v>0</v>
      </c>
      <c r="F284" s="79">
        <f t="shared" si="7"/>
        <v>0</v>
      </c>
      <c r="G284" s="79">
        <f t="shared" si="7"/>
        <v>0</v>
      </c>
      <c r="H284" s="79" t="str">
        <f t="shared" si="10"/>
        <v/>
      </c>
      <c r="I284" s="79" t="str">
        <f t="shared" si="11"/>
        <v xml:space="preserve"> </v>
      </c>
      <c r="J284" s="79">
        <f t="shared" si="12"/>
        <v>0</v>
      </c>
      <c r="K284" s="79" t="str">
        <f t="shared" si="8"/>
        <v/>
      </c>
      <c r="L284" s="87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  <c r="AJ284" s="80"/>
      <c r="AK284" s="80"/>
      <c r="AL284" s="80"/>
      <c r="AM284" s="80"/>
      <c r="AN284" s="80"/>
      <c r="AO284" s="80"/>
      <c r="AP284" s="80"/>
      <c r="AQ284" s="80"/>
      <c r="AR284" s="80"/>
      <c r="AS284" s="80"/>
      <c r="AT284" s="80"/>
      <c r="AU284" s="80"/>
      <c r="AV284" s="80"/>
      <c r="AW284" s="80"/>
      <c r="AX284" s="80"/>
      <c r="AY284" s="80"/>
      <c r="AZ284" s="80"/>
      <c r="BA284" s="80"/>
      <c r="BB284" s="80"/>
      <c r="BC284" s="80"/>
      <c r="BD284" s="80"/>
      <c r="BE284" s="80"/>
      <c r="BF284" s="80"/>
      <c r="BG284" s="80"/>
      <c r="BH284" s="80"/>
      <c r="BI284" s="80"/>
      <c r="BJ284" s="80"/>
      <c r="BK284" s="94"/>
      <c r="BL284" s="94"/>
      <c r="BM284" s="94"/>
      <c r="BN284" s="83"/>
      <c r="BO284" s="83"/>
      <c r="BP284" s="83"/>
      <c r="BQ284" s="83"/>
      <c r="BR284" s="83"/>
    </row>
    <row r="285" spans="1:70" ht="17.25">
      <c r="A285" s="65"/>
      <c r="B285" s="93">
        <v>46</v>
      </c>
      <c r="C285" s="95">
        <v>1</v>
      </c>
      <c r="D285" s="96">
        <f t="shared" si="5"/>
        <v>0</v>
      </c>
      <c r="E285" s="79">
        <f t="shared" si="6"/>
        <v>0</v>
      </c>
      <c r="F285" s="79">
        <f t="shared" si="7"/>
        <v>0</v>
      </c>
      <c r="G285" s="79">
        <f t="shared" si="7"/>
        <v>0</v>
      </c>
      <c r="H285" s="79" t="str">
        <f t="shared" si="10"/>
        <v/>
      </c>
      <c r="I285" s="79" t="str">
        <f t="shared" si="11"/>
        <v xml:space="preserve"> </v>
      </c>
      <c r="J285" s="79">
        <f t="shared" si="12"/>
        <v>0</v>
      </c>
      <c r="K285" s="79" t="str">
        <f t="shared" si="8"/>
        <v/>
      </c>
      <c r="L285" s="87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0"/>
      <c r="AK285" s="80"/>
      <c r="AL285" s="80"/>
      <c r="AM285" s="80"/>
      <c r="AN285" s="80"/>
      <c r="AO285" s="80"/>
      <c r="AP285" s="80"/>
      <c r="AQ285" s="80"/>
      <c r="AR285" s="80"/>
      <c r="AS285" s="80"/>
      <c r="AT285" s="80"/>
      <c r="AU285" s="80"/>
      <c r="AV285" s="80"/>
      <c r="AW285" s="80"/>
      <c r="AX285" s="80"/>
      <c r="AY285" s="80"/>
      <c r="AZ285" s="80"/>
      <c r="BA285" s="80"/>
      <c r="BB285" s="80"/>
      <c r="BC285" s="80"/>
      <c r="BD285" s="80"/>
      <c r="BE285" s="80"/>
      <c r="BF285" s="80"/>
      <c r="BG285" s="80"/>
      <c r="BH285" s="80"/>
      <c r="BI285" s="80"/>
      <c r="BJ285" s="80"/>
      <c r="BK285" s="94"/>
      <c r="BL285" s="94"/>
      <c r="BM285" s="94"/>
      <c r="BN285" s="83"/>
      <c r="BO285" s="83"/>
      <c r="BP285" s="83"/>
      <c r="BQ285" s="83"/>
      <c r="BR285" s="83"/>
    </row>
    <row r="286" spans="1:70" ht="17.25">
      <c r="A286" s="65"/>
      <c r="B286" s="93">
        <v>47</v>
      </c>
      <c r="C286" s="95">
        <v>1</v>
      </c>
      <c r="D286" s="96">
        <f t="shared" si="5"/>
        <v>0</v>
      </c>
      <c r="E286" s="79">
        <f t="shared" si="6"/>
        <v>0</v>
      </c>
      <c r="F286" s="79">
        <f t="shared" si="7"/>
        <v>0</v>
      </c>
      <c r="G286" s="79">
        <f t="shared" si="7"/>
        <v>0</v>
      </c>
      <c r="H286" s="79" t="str">
        <f t="shared" si="10"/>
        <v/>
      </c>
      <c r="I286" s="79" t="str">
        <f t="shared" si="11"/>
        <v xml:space="preserve"> </v>
      </c>
      <c r="J286" s="79">
        <f t="shared" si="12"/>
        <v>0</v>
      </c>
      <c r="K286" s="79" t="str">
        <f t="shared" si="8"/>
        <v/>
      </c>
      <c r="L286" s="87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  <c r="AJ286" s="80"/>
      <c r="AK286" s="80"/>
      <c r="AL286" s="80"/>
      <c r="AM286" s="80"/>
      <c r="AN286" s="80"/>
      <c r="AO286" s="80"/>
      <c r="AP286" s="80"/>
      <c r="AQ286" s="80"/>
      <c r="AR286" s="80"/>
      <c r="AS286" s="80"/>
      <c r="AT286" s="80"/>
      <c r="AU286" s="80"/>
      <c r="AV286" s="80"/>
      <c r="AW286" s="80"/>
      <c r="AX286" s="80"/>
      <c r="AY286" s="80"/>
      <c r="AZ286" s="80"/>
      <c r="BA286" s="80"/>
      <c r="BB286" s="80"/>
      <c r="BC286" s="80"/>
      <c r="BD286" s="80"/>
      <c r="BE286" s="80"/>
      <c r="BF286" s="80"/>
      <c r="BG286" s="80"/>
      <c r="BH286" s="80"/>
      <c r="BI286" s="80"/>
      <c r="BJ286" s="80"/>
      <c r="BK286" s="94"/>
      <c r="BL286" s="94"/>
      <c r="BM286" s="94"/>
      <c r="BN286" s="83"/>
      <c r="BO286" s="83"/>
      <c r="BP286" s="83"/>
      <c r="BQ286" s="83"/>
      <c r="BR286" s="83"/>
    </row>
    <row r="287" spans="1:70" ht="17.25">
      <c r="A287" s="65"/>
      <c r="B287" s="93">
        <v>48</v>
      </c>
      <c r="C287" s="95">
        <v>1</v>
      </c>
      <c r="D287" s="96">
        <f t="shared" si="5"/>
        <v>0</v>
      </c>
      <c r="E287" s="79">
        <f t="shared" si="6"/>
        <v>0</v>
      </c>
      <c r="F287" s="79">
        <f t="shared" si="7"/>
        <v>0</v>
      </c>
      <c r="G287" s="79">
        <f t="shared" si="7"/>
        <v>0</v>
      </c>
      <c r="H287" s="79" t="str">
        <f t="shared" si="10"/>
        <v/>
      </c>
      <c r="I287" s="79" t="str">
        <f t="shared" si="11"/>
        <v xml:space="preserve"> </v>
      </c>
      <c r="J287" s="79">
        <f t="shared" si="12"/>
        <v>0</v>
      </c>
      <c r="K287" s="79" t="str">
        <f t="shared" si="8"/>
        <v/>
      </c>
      <c r="L287" s="87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  <c r="AJ287" s="80"/>
      <c r="AK287" s="80"/>
      <c r="AL287" s="80"/>
      <c r="AM287" s="80"/>
      <c r="AN287" s="80"/>
      <c r="AO287" s="80"/>
      <c r="AP287" s="80"/>
      <c r="AQ287" s="80"/>
      <c r="AR287" s="80"/>
      <c r="AS287" s="80"/>
      <c r="AT287" s="80"/>
      <c r="AU287" s="80"/>
      <c r="AV287" s="80"/>
      <c r="AW287" s="80"/>
      <c r="AX287" s="80"/>
      <c r="AY287" s="80"/>
      <c r="AZ287" s="80"/>
      <c r="BA287" s="80"/>
      <c r="BB287" s="80"/>
      <c r="BC287" s="80"/>
      <c r="BD287" s="80"/>
      <c r="BE287" s="80"/>
      <c r="BF287" s="80"/>
      <c r="BG287" s="80"/>
      <c r="BH287" s="80"/>
      <c r="BI287" s="80"/>
      <c r="BJ287" s="80"/>
      <c r="BK287" s="94"/>
      <c r="BL287" s="94"/>
      <c r="BM287" s="94"/>
      <c r="BN287" s="83"/>
      <c r="BO287" s="83"/>
      <c r="BP287" s="83"/>
      <c r="BQ287" s="83"/>
      <c r="BR287" s="83"/>
    </row>
    <row r="288" spans="1:70" ht="17.25">
      <c r="A288" s="65"/>
      <c r="B288" s="93">
        <v>49</v>
      </c>
      <c r="C288" s="95">
        <v>1</v>
      </c>
      <c r="D288" s="96">
        <f t="shared" si="5"/>
        <v>0</v>
      </c>
      <c r="E288" s="79">
        <f t="shared" si="6"/>
        <v>0</v>
      </c>
      <c r="F288" s="79">
        <f t="shared" si="7"/>
        <v>0</v>
      </c>
      <c r="G288" s="79">
        <f t="shared" si="7"/>
        <v>0</v>
      </c>
      <c r="H288" s="79" t="str">
        <f t="shared" si="10"/>
        <v/>
      </c>
      <c r="I288" s="79" t="str">
        <f t="shared" si="11"/>
        <v xml:space="preserve"> </v>
      </c>
      <c r="J288" s="79">
        <f t="shared" si="12"/>
        <v>0</v>
      </c>
      <c r="K288" s="79" t="str">
        <f t="shared" si="8"/>
        <v/>
      </c>
      <c r="L288" s="87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  <c r="AJ288" s="80"/>
      <c r="AK288" s="80"/>
      <c r="AL288" s="80"/>
      <c r="AM288" s="80"/>
      <c r="AN288" s="80"/>
      <c r="AO288" s="80"/>
      <c r="AP288" s="80"/>
      <c r="AQ288" s="80"/>
      <c r="AR288" s="80"/>
      <c r="AS288" s="80"/>
      <c r="AT288" s="80"/>
      <c r="AU288" s="80"/>
      <c r="AV288" s="80"/>
      <c r="AW288" s="80"/>
      <c r="AX288" s="80"/>
      <c r="AY288" s="80"/>
      <c r="AZ288" s="80"/>
      <c r="BA288" s="80"/>
      <c r="BB288" s="80"/>
      <c r="BC288" s="80"/>
      <c r="BD288" s="80"/>
      <c r="BE288" s="80"/>
      <c r="BF288" s="80"/>
      <c r="BG288" s="80"/>
      <c r="BH288" s="80"/>
      <c r="BI288" s="80"/>
      <c r="BJ288" s="80"/>
      <c r="BK288" s="94"/>
      <c r="BL288" s="94"/>
      <c r="BM288" s="94"/>
      <c r="BN288" s="83"/>
      <c r="BO288" s="83"/>
      <c r="BP288" s="83"/>
      <c r="BQ288" s="83"/>
      <c r="BR288" s="83"/>
    </row>
    <row r="289" spans="1:70" ht="17.25">
      <c r="A289" s="65"/>
      <c r="B289" s="93">
        <v>50</v>
      </c>
      <c r="C289" s="95">
        <v>1</v>
      </c>
      <c r="D289" s="96">
        <f t="shared" si="5"/>
        <v>0</v>
      </c>
      <c r="E289" s="79">
        <f t="shared" si="6"/>
        <v>0</v>
      </c>
      <c r="F289" s="79">
        <f t="shared" si="7"/>
        <v>0</v>
      </c>
      <c r="G289" s="79">
        <f t="shared" si="7"/>
        <v>0</v>
      </c>
      <c r="H289" s="79" t="str">
        <f t="shared" si="10"/>
        <v/>
      </c>
      <c r="I289" s="79" t="str">
        <f t="shared" si="11"/>
        <v xml:space="preserve"> </v>
      </c>
      <c r="J289" s="79">
        <f t="shared" si="12"/>
        <v>0</v>
      </c>
      <c r="K289" s="79" t="str">
        <f t="shared" si="8"/>
        <v/>
      </c>
      <c r="L289" s="87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  <c r="AJ289" s="80"/>
      <c r="AK289" s="80"/>
      <c r="AL289" s="80"/>
      <c r="AM289" s="80"/>
      <c r="AN289" s="80"/>
      <c r="AO289" s="80"/>
      <c r="AP289" s="80"/>
      <c r="AQ289" s="80"/>
      <c r="AR289" s="80"/>
      <c r="AS289" s="80"/>
      <c r="AT289" s="80"/>
      <c r="AU289" s="80"/>
      <c r="AV289" s="80"/>
      <c r="AW289" s="80"/>
      <c r="AX289" s="80"/>
      <c r="AY289" s="80"/>
      <c r="AZ289" s="80"/>
      <c r="BA289" s="80"/>
      <c r="BB289" s="80"/>
      <c r="BC289" s="80"/>
      <c r="BD289" s="80"/>
      <c r="BE289" s="80"/>
      <c r="BF289" s="80"/>
      <c r="BG289" s="80"/>
      <c r="BH289" s="80"/>
      <c r="BI289" s="80"/>
      <c r="BJ289" s="80"/>
      <c r="BK289" s="94"/>
      <c r="BL289" s="94"/>
      <c r="BM289" s="94"/>
      <c r="BN289" s="83"/>
      <c r="BO289" s="83"/>
      <c r="BP289" s="83"/>
      <c r="BQ289" s="83"/>
      <c r="BR289" s="83"/>
    </row>
    <row r="290" spans="1:70" ht="17.25">
      <c r="A290" s="65"/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7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  <c r="AJ290" s="80"/>
      <c r="AK290" s="80"/>
      <c r="AL290" s="80"/>
      <c r="AM290" s="80"/>
      <c r="AN290" s="80"/>
      <c r="AO290" s="80"/>
      <c r="AP290" s="80"/>
      <c r="AQ290" s="80"/>
      <c r="AR290" s="80"/>
      <c r="AS290" s="80"/>
      <c r="AT290" s="80"/>
      <c r="AU290" s="80"/>
      <c r="AV290" s="80"/>
      <c r="AW290" s="80"/>
      <c r="AX290" s="80"/>
      <c r="AY290" s="80"/>
      <c r="AZ290" s="80"/>
      <c r="BA290" s="80"/>
      <c r="BB290" s="80"/>
      <c r="BC290" s="80"/>
      <c r="BD290" s="80"/>
      <c r="BE290" s="80"/>
      <c r="BF290" s="80"/>
      <c r="BG290" s="80"/>
      <c r="BH290" s="80"/>
      <c r="BI290" s="80"/>
      <c r="BJ290" s="80"/>
      <c r="BK290" s="94"/>
      <c r="BL290" s="94"/>
      <c r="BM290" s="94"/>
      <c r="BN290" s="83"/>
      <c r="BO290" s="83"/>
      <c r="BP290" s="83"/>
      <c r="BQ290" s="83"/>
      <c r="BR290" s="83"/>
    </row>
    <row r="291" spans="1:70" ht="17.25">
      <c r="A291" s="65"/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7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  <c r="AJ291" s="80"/>
      <c r="AK291" s="80"/>
      <c r="AL291" s="80"/>
      <c r="AM291" s="80"/>
      <c r="AN291" s="80"/>
      <c r="AO291" s="80"/>
      <c r="AP291" s="80"/>
      <c r="AQ291" s="80"/>
      <c r="AR291" s="80"/>
      <c r="AS291" s="80"/>
      <c r="AT291" s="80"/>
      <c r="AU291" s="80"/>
      <c r="AV291" s="80"/>
      <c r="AW291" s="80"/>
      <c r="AX291" s="80"/>
      <c r="AY291" s="80"/>
      <c r="AZ291" s="80"/>
      <c r="BA291" s="80"/>
      <c r="BB291" s="80"/>
      <c r="BC291" s="80"/>
      <c r="BD291" s="80"/>
      <c r="BE291" s="80"/>
      <c r="BF291" s="80"/>
      <c r="BG291" s="80"/>
      <c r="BH291" s="80"/>
      <c r="BI291" s="80"/>
      <c r="BJ291" s="80"/>
      <c r="BK291" s="94"/>
      <c r="BL291" s="94"/>
      <c r="BM291" s="94"/>
      <c r="BN291" s="83"/>
      <c r="BO291" s="83"/>
      <c r="BP291" s="83"/>
      <c r="BQ291" s="83"/>
      <c r="BR291" s="83"/>
    </row>
    <row r="292" spans="1:70" ht="17.25">
      <c r="A292" s="65"/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7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  <c r="AJ292" s="80"/>
      <c r="AK292" s="80"/>
      <c r="AL292" s="80"/>
      <c r="AM292" s="80"/>
      <c r="AN292" s="80"/>
      <c r="AO292" s="80"/>
      <c r="AP292" s="80"/>
      <c r="AQ292" s="80"/>
      <c r="AR292" s="80"/>
      <c r="AS292" s="80"/>
      <c r="AT292" s="80"/>
      <c r="AU292" s="80"/>
      <c r="AV292" s="80"/>
      <c r="AW292" s="80"/>
      <c r="AX292" s="80"/>
      <c r="AY292" s="80"/>
      <c r="AZ292" s="80"/>
      <c r="BA292" s="80"/>
      <c r="BB292" s="80"/>
      <c r="BC292" s="80"/>
      <c r="BD292" s="80"/>
      <c r="BE292" s="80"/>
      <c r="BF292" s="80"/>
      <c r="BG292" s="80"/>
      <c r="BH292" s="80"/>
      <c r="BI292" s="80"/>
      <c r="BJ292" s="80"/>
      <c r="BK292" s="94"/>
      <c r="BL292" s="94"/>
      <c r="BM292" s="94"/>
      <c r="BN292" s="83"/>
      <c r="BO292" s="83"/>
      <c r="BP292" s="83"/>
      <c r="BQ292" s="83"/>
      <c r="BR292" s="83"/>
    </row>
    <row r="293" spans="1:70" ht="17.25">
      <c r="A293" s="65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7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  <c r="AL293" s="80"/>
      <c r="AM293" s="80"/>
      <c r="AN293" s="80"/>
      <c r="AO293" s="80"/>
      <c r="AP293" s="80"/>
      <c r="AQ293" s="80"/>
      <c r="AR293" s="80"/>
      <c r="AS293" s="80"/>
      <c r="AT293" s="80"/>
      <c r="AU293" s="80"/>
      <c r="AV293" s="80"/>
      <c r="AW293" s="80"/>
      <c r="AX293" s="80"/>
      <c r="AY293" s="80"/>
      <c r="AZ293" s="80"/>
      <c r="BA293" s="80"/>
      <c r="BB293" s="80"/>
      <c r="BC293" s="80"/>
      <c r="BD293" s="80"/>
      <c r="BE293" s="80"/>
      <c r="BF293" s="80"/>
      <c r="BG293" s="80"/>
      <c r="BH293" s="80"/>
      <c r="BI293" s="80"/>
      <c r="BJ293" s="80"/>
      <c r="BK293" s="94"/>
      <c r="BL293" s="94"/>
      <c r="BM293" s="94"/>
      <c r="BN293" s="83"/>
      <c r="BO293" s="83"/>
      <c r="BP293" s="83"/>
      <c r="BQ293" s="83"/>
      <c r="BR293" s="83"/>
    </row>
    <row r="294" spans="1:70" ht="17.25">
      <c r="A294" s="65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7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  <c r="AJ294" s="80"/>
      <c r="AK294" s="80"/>
      <c r="AL294" s="80"/>
      <c r="AM294" s="80"/>
      <c r="AN294" s="80"/>
      <c r="AO294" s="80"/>
      <c r="AP294" s="80"/>
      <c r="AQ294" s="80"/>
      <c r="AR294" s="80"/>
      <c r="AS294" s="80"/>
      <c r="AT294" s="80"/>
      <c r="AU294" s="80"/>
      <c r="AV294" s="80"/>
      <c r="AW294" s="80"/>
      <c r="AX294" s="80"/>
      <c r="AY294" s="80"/>
      <c r="AZ294" s="80"/>
      <c r="BA294" s="80"/>
      <c r="BB294" s="80"/>
      <c r="BC294" s="80"/>
      <c r="BD294" s="80"/>
      <c r="BE294" s="80"/>
      <c r="BF294" s="80"/>
      <c r="BG294" s="80"/>
      <c r="BH294" s="80"/>
      <c r="BI294" s="80"/>
      <c r="BJ294" s="80"/>
      <c r="BK294" s="94"/>
      <c r="BL294" s="94"/>
      <c r="BM294" s="94"/>
      <c r="BN294" s="83"/>
      <c r="BO294" s="83"/>
      <c r="BP294" s="83"/>
      <c r="BQ294" s="83"/>
      <c r="BR294" s="83"/>
    </row>
    <row r="295" spans="1:70" ht="15">
      <c r="A295" s="65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  <c r="AJ295" s="80"/>
      <c r="AK295" s="80"/>
      <c r="AL295" s="80"/>
      <c r="AM295" s="80"/>
      <c r="AN295" s="80"/>
      <c r="AO295" s="80"/>
      <c r="AP295" s="80"/>
      <c r="AQ295" s="80"/>
      <c r="AR295" s="80"/>
      <c r="AS295" s="80"/>
      <c r="AT295" s="80"/>
      <c r="AU295" s="80"/>
      <c r="AV295" s="80"/>
      <c r="AW295" s="80"/>
      <c r="AX295" s="80"/>
      <c r="AY295" s="80"/>
      <c r="AZ295" s="80"/>
      <c r="BA295" s="80"/>
      <c r="BB295" s="80"/>
      <c r="BC295" s="80"/>
      <c r="BD295" s="80"/>
      <c r="BE295" s="80"/>
      <c r="BF295" s="80"/>
      <c r="BG295" s="80"/>
      <c r="BH295" s="80"/>
      <c r="BI295" s="80"/>
      <c r="BJ295" s="80"/>
      <c r="BK295" s="94"/>
      <c r="BL295" s="94"/>
      <c r="BM295" s="94"/>
      <c r="BN295" s="83"/>
      <c r="BO295" s="83"/>
      <c r="BP295" s="83"/>
      <c r="BQ295" s="83"/>
      <c r="BR295" s="83"/>
    </row>
    <row r="296" spans="1:70" ht="15">
      <c r="A296" s="65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  <c r="AJ296" s="80"/>
      <c r="AK296" s="80"/>
      <c r="AL296" s="80"/>
      <c r="AM296" s="80"/>
      <c r="AN296" s="80"/>
      <c r="AO296" s="80"/>
      <c r="AP296" s="80"/>
      <c r="AQ296" s="80"/>
      <c r="AR296" s="80"/>
      <c r="AS296" s="80"/>
      <c r="AT296" s="80"/>
      <c r="AU296" s="80"/>
      <c r="AV296" s="80"/>
      <c r="AW296" s="80"/>
      <c r="AX296" s="80"/>
      <c r="AY296" s="80"/>
      <c r="AZ296" s="80"/>
      <c r="BA296" s="80"/>
      <c r="BB296" s="80"/>
      <c r="BC296" s="80"/>
      <c r="BD296" s="80"/>
      <c r="BE296" s="80"/>
      <c r="BF296" s="80"/>
      <c r="BG296" s="80"/>
      <c r="BH296" s="80"/>
      <c r="BI296" s="80"/>
      <c r="BJ296" s="80"/>
      <c r="BK296" s="94"/>
      <c r="BL296" s="94"/>
      <c r="BM296" s="94"/>
      <c r="BN296" s="83"/>
      <c r="BO296" s="83"/>
      <c r="BP296" s="83"/>
      <c r="BQ296" s="83"/>
      <c r="BR296" s="83"/>
    </row>
    <row r="297" spans="1:70" ht="15">
      <c r="A297" s="65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  <c r="AJ297" s="80"/>
      <c r="AK297" s="80"/>
      <c r="AL297" s="80"/>
      <c r="AM297" s="80"/>
      <c r="AN297" s="80"/>
      <c r="AO297" s="80"/>
      <c r="AP297" s="80"/>
      <c r="AQ297" s="80"/>
      <c r="AR297" s="80"/>
      <c r="AS297" s="80"/>
      <c r="AT297" s="80"/>
      <c r="AU297" s="80"/>
      <c r="AV297" s="80"/>
      <c r="AW297" s="80"/>
      <c r="AX297" s="80"/>
      <c r="AY297" s="80"/>
      <c r="AZ297" s="80"/>
      <c r="BA297" s="80"/>
      <c r="BB297" s="80"/>
      <c r="BC297" s="80"/>
      <c r="BD297" s="80"/>
      <c r="BE297" s="80"/>
      <c r="BF297" s="80"/>
      <c r="BG297" s="80"/>
      <c r="BH297" s="80"/>
      <c r="BI297" s="80"/>
      <c r="BJ297" s="80"/>
      <c r="BK297" s="94"/>
      <c r="BL297" s="94"/>
      <c r="BM297" s="94"/>
      <c r="BN297" s="83"/>
      <c r="BO297" s="83"/>
      <c r="BP297" s="83"/>
      <c r="BQ297" s="83"/>
      <c r="BR297" s="83"/>
    </row>
    <row r="298" spans="1:70" ht="15">
      <c r="A298" s="65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  <c r="AJ298" s="80"/>
      <c r="AK298" s="80"/>
      <c r="AL298" s="80"/>
      <c r="AM298" s="80"/>
      <c r="AN298" s="80"/>
      <c r="AO298" s="80"/>
      <c r="AP298" s="80"/>
      <c r="AQ298" s="80"/>
      <c r="AR298" s="80"/>
      <c r="AS298" s="80"/>
      <c r="AT298" s="80"/>
      <c r="AU298" s="80"/>
      <c r="AV298" s="80"/>
      <c r="AW298" s="80"/>
      <c r="AX298" s="80"/>
      <c r="AY298" s="80"/>
      <c r="AZ298" s="80"/>
      <c r="BA298" s="80"/>
      <c r="BB298" s="80"/>
      <c r="BC298" s="80"/>
      <c r="BD298" s="80"/>
      <c r="BE298" s="80"/>
      <c r="BF298" s="80"/>
      <c r="BG298" s="80"/>
      <c r="BH298" s="80"/>
      <c r="BI298" s="80"/>
      <c r="BJ298" s="80"/>
      <c r="BK298" s="94"/>
      <c r="BL298" s="94"/>
      <c r="BM298" s="94"/>
      <c r="BN298" s="83"/>
      <c r="BO298" s="83"/>
      <c r="BP298" s="83"/>
      <c r="BQ298" s="83"/>
      <c r="BR298" s="83"/>
    </row>
    <row r="299" spans="1:70" ht="15">
      <c r="A299" s="65"/>
      <c r="B299" s="80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  <c r="AJ299" s="80"/>
      <c r="AK299" s="80"/>
      <c r="AL299" s="80"/>
      <c r="AM299" s="80"/>
      <c r="AN299" s="80"/>
      <c r="AO299" s="80"/>
      <c r="AP299" s="80"/>
      <c r="AQ299" s="80"/>
      <c r="AR299" s="80"/>
      <c r="AS299" s="80"/>
      <c r="AT299" s="80"/>
      <c r="AU299" s="80"/>
      <c r="AV299" s="80"/>
      <c r="AW299" s="80"/>
      <c r="AX299" s="80"/>
      <c r="AY299" s="80"/>
      <c r="AZ299" s="80"/>
      <c r="BA299" s="80"/>
      <c r="BB299" s="80"/>
      <c r="BC299" s="80"/>
      <c r="BD299" s="80"/>
      <c r="BE299" s="80"/>
      <c r="BF299" s="80"/>
      <c r="BG299" s="80"/>
      <c r="BH299" s="80"/>
      <c r="BI299" s="80"/>
      <c r="BJ299" s="80"/>
      <c r="BK299" s="94"/>
      <c r="BL299" s="94"/>
      <c r="BM299" s="94"/>
      <c r="BN299" s="83"/>
      <c r="BO299" s="83"/>
      <c r="BP299" s="83"/>
      <c r="BQ299" s="83"/>
      <c r="BR299" s="83"/>
    </row>
    <row r="300" spans="1:70" ht="15">
      <c r="A300" s="65"/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  <c r="AJ300" s="80"/>
      <c r="AK300" s="80"/>
      <c r="AL300" s="80"/>
      <c r="AM300" s="80"/>
      <c r="AN300" s="80"/>
      <c r="AO300" s="80"/>
      <c r="AP300" s="80"/>
      <c r="AQ300" s="80"/>
      <c r="AR300" s="80"/>
      <c r="AS300" s="80"/>
      <c r="AT300" s="80"/>
      <c r="AU300" s="80"/>
      <c r="AV300" s="80"/>
      <c r="AW300" s="80"/>
      <c r="AX300" s="80"/>
      <c r="AY300" s="80"/>
      <c r="AZ300" s="80"/>
      <c r="BA300" s="80"/>
      <c r="BB300" s="80"/>
      <c r="BC300" s="80"/>
      <c r="BD300" s="80"/>
      <c r="BE300" s="80"/>
      <c r="BF300" s="80"/>
      <c r="BG300" s="80"/>
      <c r="BH300" s="80"/>
      <c r="BI300" s="80"/>
      <c r="BJ300" s="80"/>
      <c r="BK300" s="94"/>
      <c r="BL300" s="94"/>
      <c r="BM300" s="94"/>
      <c r="BN300" s="83"/>
      <c r="BO300" s="83"/>
      <c r="BP300" s="83"/>
      <c r="BQ300" s="83"/>
      <c r="BR300" s="83"/>
    </row>
    <row r="301" spans="1:70" ht="15">
      <c r="A301" s="65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  <c r="AJ301" s="80"/>
      <c r="AK301" s="80"/>
      <c r="AL301" s="80"/>
      <c r="AM301" s="80"/>
      <c r="AN301" s="80"/>
      <c r="AO301" s="80"/>
      <c r="AP301" s="80"/>
      <c r="AQ301" s="80"/>
      <c r="AR301" s="80"/>
      <c r="AS301" s="80"/>
      <c r="AT301" s="80"/>
      <c r="AU301" s="80"/>
      <c r="AV301" s="80"/>
      <c r="AW301" s="80"/>
      <c r="AX301" s="80"/>
      <c r="AY301" s="80"/>
      <c r="AZ301" s="80"/>
      <c r="BA301" s="80"/>
      <c r="BB301" s="80"/>
      <c r="BC301" s="80"/>
      <c r="BD301" s="80"/>
      <c r="BE301" s="80"/>
      <c r="BF301" s="80"/>
      <c r="BG301" s="80"/>
      <c r="BH301" s="80"/>
      <c r="BI301" s="80"/>
      <c r="BJ301" s="80"/>
      <c r="BK301" s="94"/>
      <c r="BL301" s="94"/>
      <c r="BM301" s="94"/>
      <c r="BN301" s="83"/>
      <c r="BO301" s="83"/>
      <c r="BP301" s="83"/>
      <c r="BQ301" s="83"/>
      <c r="BR301" s="83"/>
    </row>
    <row r="302" spans="1:70" ht="15">
      <c r="A302" s="65"/>
      <c r="B302" s="80"/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  <c r="AJ302" s="80"/>
      <c r="AK302" s="80"/>
      <c r="AL302" s="80"/>
      <c r="AM302" s="80"/>
      <c r="AN302" s="80"/>
      <c r="AO302" s="80"/>
      <c r="AP302" s="80"/>
      <c r="AQ302" s="80"/>
      <c r="AR302" s="80"/>
      <c r="AS302" s="80"/>
      <c r="AT302" s="80"/>
      <c r="AU302" s="80"/>
      <c r="AV302" s="80"/>
      <c r="AW302" s="80"/>
      <c r="AX302" s="80"/>
      <c r="AY302" s="80"/>
      <c r="AZ302" s="80"/>
      <c r="BA302" s="80"/>
      <c r="BB302" s="80"/>
      <c r="BC302" s="80"/>
      <c r="BD302" s="80"/>
      <c r="BE302" s="80"/>
      <c r="BF302" s="80"/>
      <c r="BG302" s="80"/>
      <c r="BH302" s="80"/>
      <c r="BI302" s="80"/>
      <c r="BJ302" s="80"/>
      <c r="BK302" s="94"/>
      <c r="BL302" s="94"/>
      <c r="BM302" s="94"/>
      <c r="BN302" s="83"/>
      <c r="BO302" s="83"/>
      <c r="BP302" s="83"/>
      <c r="BQ302" s="83"/>
      <c r="BR302" s="83"/>
    </row>
    <row r="303" spans="1:70" ht="15">
      <c r="A303" s="65"/>
      <c r="B303" s="80"/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  <c r="AJ303" s="80"/>
      <c r="AK303" s="80"/>
      <c r="AL303" s="80"/>
      <c r="AM303" s="80"/>
      <c r="AN303" s="80"/>
      <c r="AO303" s="80"/>
      <c r="AP303" s="80"/>
      <c r="AQ303" s="80"/>
      <c r="AR303" s="80"/>
      <c r="AS303" s="80"/>
      <c r="AT303" s="80"/>
      <c r="AU303" s="80"/>
      <c r="AV303" s="80"/>
      <c r="AW303" s="80"/>
      <c r="AX303" s="80"/>
      <c r="AY303" s="80"/>
      <c r="AZ303" s="80"/>
      <c r="BA303" s="80"/>
      <c r="BB303" s="80"/>
      <c r="BC303" s="80"/>
      <c r="BD303" s="80"/>
      <c r="BE303" s="80"/>
      <c r="BF303" s="80"/>
      <c r="BG303" s="80"/>
      <c r="BH303" s="80"/>
      <c r="BI303" s="80"/>
      <c r="BJ303" s="80"/>
      <c r="BK303" s="94"/>
      <c r="BL303" s="94"/>
      <c r="BM303" s="94"/>
      <c r="BN303" s="83"/>
      <c r="BO303" s="83"/>
      <c r="BP303" s="83"/>
      <c r="BQ303" s="83"/>
      <c r="BR303" s="83"/>
    </row>
    <row r="304" spans="1:70" ht="15">
      <c r="A304" s="65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  <c r="AJ304" s="80"/>
      <c r="AK304" s="80"/>
      <c r="AL304" s="80"/>
      <c r="AM304" s="80"/>
      <c r="AN304" s="80"/>
      <c r="AO304" s="80"/>
      <c r="AP304" s="80"/>
      <c r="AQ304" s="80"/>
      <c r="AR304" s="80"/>
      <c r="AS304" s="80"/>
      <c r="AT304" s="80"/>
      <c r="AU304" s="80"/>
      <c r="AV304" s="80"/>
      <c r="AW304" s="80"/>
      <c r="AX304" s="80"/>
      <c r="AY304" s="80"/>
      <c r="AZ304" s="80"/>
      <c r="BA304" s="80"/>
      <c r="BB304" s="80"/>
      <c r="BC304" s="80"/>
      <c r="BD304" s="80"/>
      <c r="BE304" s="80"/>
      <c r="BF304" s="80"/>
      <c r="BG304" s="80"/>
      <c r="BH304" s="80"/>
      <c r="BI304" s="80"/>
      <c r="BJ304" s="80"/>
      <c r="BK304" s="94"/>
      <c r="BL304" s="94"/>
      <c r="BM304" s="94"/>
      <c r="BN304" s="83"/>
      <c r="BO304" s="83"/>
      <c r="BP304" s="83"/>
      <c r="BQ304" s="83"/>
      <c r="BR304" s="83"/>
    </row>
    <row r="305" spans="1:65">
      <c r="A305" s="65"/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  <c r="AA305" s="65"/>
      <c r="AB305" s="65"/>
      <c r="AC305" s="65"/>
      <c r="AD305" s="65"/>
      <c r="AE305" s="65"/>
      <c r="AF305" s="65"/>
      <c r="AG305" s="65"/>
      <c r="AH305" s="65"/>
      <c r="AI305" s="65"/>
      <c r="AJ305" s="65"/>
      <c r="AK305" s="65"/>
      <c r="AL305" s="65"/>
      <c r="AM305" s="65"/>
      <c r="AN305" s="65"/>
      <c r="AO305" s="65"/>
      <c r="AP305" s="65"/>
      <c r="AQ305" s="65"/>
      <c r="AR305" s="65"/>
      <c r="AS305" s="65"/>
      <c r="AT305" s="65"/>
      <c r="AU305" s="65"/>
      <c r="AV305" s="65"/>
      <c r="AW305" s="65"/>
      <c r="AX305" s="65"/>
      <c r="AY305" s="65"/>
      <c r="AZ305" s="65"/>
      <c r="BA305" s="65"/>
      <c r="BB305" s="65"/>
      <c r="BC305" s="65"/>
      <c r="BD305" s="65"/>
      <c r="BE305" s="65"/>
      <c r="BF305" s="65"/>
      <c r="BG305" s="65"/>
      <c r="BH305" s="65"/>
      <c r="BI305" s="65"/>
      <c r="BJ305" s="65"/>
      <c r="BK305" s="48"/>
      <c r="BL305" s="48"/>
      <c r="BM305" s="48"/>
    </row>
    <row r="306" spans="1:65">
      <c r="A306" s="65"/>
      <c r="B306" s="65"/>
      <c r="C306" s="65"/>
      <c r="D306" s="65"/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  <c r="AA306" s="65"/>
      <c r="AB306" s="65"/>
      <c r="AC306" s="65"/>
      <c r="AD306" s="65"/>
      <c r="AE306" s="65"/>
      <c r="AF306" s="65"/>
      <c r="AG306" s="65"/>
      <c r="AH306" s="65"/>
      <c r="AI306" s="65"/>
      <c r="AJ306" s="65"/>
      <c r="AK306" s="65"/>
      <c r="AL306" s="65"/>
      <c r="AM306" s="65"/>
      <c r="AN306" s="65"/>
      <c r="AO306" s="65"/>
      <c r="AP306" s="65"/>
      <c r="AQ306" s="65"/>
      <c r="AR306" s="65"/>
      <c r="AS306" s="65"/>
      <c r="AT306" s="65"/>
      <c r="AU306" s="65"/>
      <c r="AV306" s="65"/>
      <c r="AW306" s="65"/>
      <c r="AX306" s="65"/>
      <c r="AY306" s="65"/>
      <c r="AZ306" s="65"/>
      <c r="BA306" s="65"/>
      <c r="BB306" s="65"/>
      <c r="BC306" s="65"/>
      <c r="BD306" s="65"/>
      <c r="BE306" s="65"/>
      <c r="BF306" s="65"/>
      <c r="BG306" s="65"/>
      <c r="BH306" s="65"/>
      <c r="BI306" s="65"/>
      <c r="BJ306" s="65"/>
      <c r="BK306" s="48"/>
      <c r="BL306" s="48"/>
      <c r="BM306" s="48"/>
    </row>
    <row r="307" spans="1:65">
      <c r="A307" s="65"/>
      <c r="B307" s="65"/>
      <c r="C307" s="65"/>
      <c r="D307" s="65"/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  <c r="AA307" s="65"/>
      <c r="AB307" s="65"/>
      <c r="AC307" s="65"/>
      <c r="AD307" s="65"/>
      <c r="AE307" s="65"/>
      <c r="AF307" s="65"/>
      <c r="AG307" s="65"/>
      <c r="AH307" s="65"/>
      <c r="AI307" s="65"/>
      <c r="AJ307" s="65"/>
      <c r="AK307" s="65"/>
      <c r="AL307" s="65"/>
      <c r="AM307" s="65"/>
      <c r="AN307" s="65"/>
      <c r="AO307" s="65"/>
      <c r="AP307" s="65"/>
      <c r="AQ307" s="65"/>
      <c r="AR307" s="65"/>
      <c r="AS307" s="65"/>
      <c r="AT307" s="65"/>
      <c r="AU307" s="65"/>
      <c r="AV307" s="65"/>
      <c r="AW307" s="65"/>
      <c r="AX307" s="65"/>
      <c r="AY307" s="65"/>
      <c r="AZ307" s="65"/>
      <c r="BA307" s="65"/>
      <c r="BB307" s="65"/>
      <c r="BC307" s="65"/>
      <c r="BD307" s="65"/>
      <c r="BE307" s="65"/>
      <c r="BF307" s="65"/>
      <c r="BG307" s="65"/>
      <c r="BH307" s="65"/>
      <c r="BI307" s="65"/>
      <c r="BJ307" s="65"/>
      <c r="BK307" s="48"/>
      <c r="BL307" s="48"/>
      <c r="BM307" s="48"/>
    </row>
    <row r="308" spans="1:65">
      <c r="A308" s="65"/>
      <c r="B308" s="65"/>
      <c r="C308" s="65"/>
      <c r="D308" s="65"/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  <c r="AA308" s="65"/>
      <c r="AB308" s="65"/>
      <c r="AC308" s="65"/>
      <c r="AD308" s="65"/>
      <c r="AE308" s="65"/>
      <c r="AF308" s="65"/>
      <c r="AG308" s="65"/>
      <c r="AH308" s="65"/>
      <c r="AI308" s="65"/>
      <c r="AJ308" s="65"/>
      <c r="AK308" s="65"/>
      <c r="AL308" s="65"/>
      <c r="AM308" s="65"/>
      <c r="AN308" s="65"/>
      <c r="AO308" s="65"/>
      <c r="AP308" s="65"/>
      <c r="AQ308" s="65"/>
      <c r="AR308" s="65"/>
      <c r="AS308" s="65"/>
      <c r="AT308" s="65"/>
      <c r="AU308" s="65"/>
      <c r="AV308" s="65"/>
      <c r="AW308" s="65"/>
      <c r="AX308" s="65"/>
      <c r="AY308" s="65"/>
      <c r="AZ308" s="65"/>
      <c r="BA308" s="65"/>
      <c r="BB308" s="65"/>
      <c r="BC308" s="65"/>
      <c r="BD308" s="65"/>
      <c r="BE308" s="65"/>
      <c r="BF308" s="65"/>
      <c r="BG308" s="65"/>
      <c r="BH308" s="65"/>
      <c r="BI308" s="65"/>
      <c r="BJ308" s="65"/>
      <c r="BK308" s="48"/>
      <c r="BL308" s="48"/>
      <c r="BM308" s="48"/>
    </row>
    <row r="309" spans="1:65">
      <c r="A309" s="65"/>
      <c r="B309" s="65"/>
      <c r="C309" s="65"/>
      <c r="D309" s="65"/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  <c r="AA309" s="65"/>
      <c r="AB309" s="65"/>
      <c r="AC309" s="65"/>
      <c r="AD309" s="65"/>
      <c r="AE309" s="65"/>
      <c r="AF309" s="65"/>
      <c r="AG309" s="65"/>
      <c r="AH309" s="65"/>
      <c r="AI309" s="65"/>
      <c r="AJ309" s="65"/>
      <c r="AK309" s="65"/>
      <c r="AL309" s="65"/>
      <c r="AM309" s="65"/>
      <c r="AN309" s="65"/>
      <c r="AO309" s="65"/>
      <c r="AP309" s="65"/>
      <c r="AQ309" s="65"/>
      <c r="AR309" s="65"/>
      <c r="AS309" s="65"/>
      <c r="AT309" s="65"/>
      <c r="AU309" s="65"/>
      <c r="AV309" s="65"/>
      <c r="AW309" s="65"/>
      <c r="AX309" s="65"/>
      <c r="AY309" s="65"/>
      <c r="AZ309" s="65"/>
      <c r="BA309" s="65"/>
      <c r="BB309" s="65"/>
      <c r="BC309" s="65"/>
      <c r="BD309" s="65"/>
      <c r="BE309" s="65"/>
      <c r="BF309" s="65"/>
      <c r="BG309" s="65"/>
      <c r="BH309" s="65"/>
      <c r="BI309" s="65"/>
      <c r="BJ309" s="65"/>
      <c r="BK309" s="48"/>
      <c r="BL309" s="48"/>
      <c r="BM309" s="48"/>
    </row>
    <row r="310" spans="1:65">
      <c r="A310" s="65"/>
      <c r="B310" s="65"/>
      <c r="C310" s="65"/>
      <c r="D310" s="65"/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  <c r="AA310" s="65"/>
      <c r="AB310" s="65"/>
      <c r="AC310" s="65"/>
      <c r="AD310" s="65"/>
      <c r="AE310" s="65"/>
      <c r="AF310" s="65"/>
      <c r="AG310" s="65"/>
      <c r="AH310" s="65"/>
      <c r="AI310" s="65"/>
      <c r="AJ310" s="65"/>
      <c r="AK310" s="65"/>
      <c r="AL310" s="65"/>
      <c r="AM310" s="65"/>
      <c r="AN310" s="65"/>
      <c r="AO310" s="65"/>
      <c r="AP310" s="65"/>
      <c r="AQ310" s="65"/>
      <c r="AR310" s="65"/>
      <c r="AS310" s="65"/>
      <c r="AT310" s="65"/>
      <c r="AU310" s="65"/>
      <c r="AV310" s="65"/>
      <c r="AW310" s="65"/>
      <c r="AX310" s="65"/>
      <c r="AY310" s="65"/>
      <c r="AZ310" s="65"/>
      <c r="BA310" s="65"/>
      <c r="BB310" s="65"/>
      <c r="BC310" s="65"/>
      <c r="BD310" s="65"/>
      <c r="BE310" s="65"/>
      <c r="BF310" s="65"/>
      <c r="BG310" s="65"/>
      <c r="BH310" s="65"/>
      <c r="BI310" s="65"/>
      <c r="BJ310" s="65"/>
      <c r="BK310" s="48"/>
      <c r="BL310" s="48"/>
      <c r="BM310" s="48"/>
    </row>
    <row r="311" spans="1:65">
      <c r="A311" s="65"/>
      <c r="B311" s="65"/>
      <c r="C311" s="65"/>
      <c r="D311" s="65"/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  <c r="AA311" s="65"/>
      <c r="AB311" s="65"/>
      <c r="AC311" s="65"/>
      <c r="AD311" s="65"/>
      <c r="AE311" s="65"/>
      <c r="AF311" s="65"/>
      <c r="AG311" s="65"/>
      <c r="AH311" s="65"/>
      <c r="AI311" s="65"/>
      <c r="AJ311" s="65"/>
      <c r="AK311" s="65"/>
      <c r="AL311" s="65"/>
      <c r="AM311" s="65"/>
      <c r="AN311" s="65"/>
      <c r="AO311" s="65"/>
      <c r="AP311" s="65"/>
      <c r="AQ311" s="65"/>
      <c r="AR311" s="65"/>
      <c r="AS311" s="65"/>
      <c r="AT311" s="65"/>
      <c r="AU311" s="65"/>
      <c r="AV311" s="65"/>
      <c r="AW311" s="65"/>
      <c r="AX311" s="65"/>
      <c r="AY311" s="65"/>
      <c r="AZ311" s="65"/>
      <c r="BA311" s="65"/>
      <c r="BB311" s="65"/>
      <c r="BC311" s="65"/>
      <c r="BD311" s="65"/>
      <c r="BE311" s="65"/>
      <c r="BF311" s="65"/>
      <c r="BG311" s="65"/>
      <c r="BH311" s="65"/>
      <c r="BI311" s="65"/>
      <c r="BJ311" s="65"/>
      <c r="BK311" s="48"/>
      <c r="BL311" s="48"/>
      <c r="BM311" s="48"/>
    </row>
    <row r="312" spans="1:65">
      <c r="A312" s="65"/>
      <c r="B312" s="65"/>
      <c r="C312" s="65"/>
      <c r="D312" s="65"/>
      <c r="E312" s="6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  <c r="AA312" s="65"/>
      <c r="AB312" s="65"/>
      <c r="AC312" s="65"/>
      <c r="AD312" s="65"/>
      <c r="AE312" s="65"/>
      <c r="AF312" s="65"/>
      <c r="AG312" s="65"/>
      <c r="AH312" s="65"/>
      <c r="AI312" s="65"/>
      <c r="AJ312" s="65"/>
      <c r="AK312" s="65"/>
      <c r="AL312" s="65"/>
      <c r="AM312" s="65"/>
      <c r="AN312" s="65"/>
      <c r="AO312" s="65"/>
      <c r="AP312" s="65"/>
      <c r="AQ312" s="65"/>
      <c r="AR312" s="65"/>
      <c r="AS312" s="65"/>
      <c r="AT312" s="65"/>
      <c r="AU312" s="65"/>
      <c r="AV312" s="65"/>
      <c r="AW312" s="65"/>
      <c r="AX312" s="65"/>
      <c r="AY312" s="65"/>
      <c r="AZ312" s="65"/>
      <c r="BA312" s="65"/>
      <c r="BB312" s="65"/>
      <c r="BC312" s="65"/>
      <c r="BD312" s="65"/>
      <c r="BE312" s="65"/>
      <c r="BF312" s="65"/>
      <c r="BG312" s="65"/>
      <c r="BH312" s="65"/>
      <c r="BI312" s="65"/>
      <c r="BJ312" s="65"/>
      <c r="BK312" s="48"/>
      <c r="BL312" s="48"/>
      <c r="BM312" s="48"/>
    </row>
    <row r="313" spans="1:65">
      <c r="A313" s="65"/>
      <c r="B313" s="65"/>
      <c r="C313" s="65"/>
      <c r="D313" s="65"/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  <c r="AA313" s="65"/>
      <c r="AB313" s="65"/>
      <c r="AC313" s="65"/>
      <c r="AD313" s="65"/>
      <c r="AE313" s="65"/>
      <c r="AF313" s="65"/>
      <c r="AG313" s="65"/>
      <c r="AH313" s="65"/>
      <c r="AI313" s="65"/>
      <c r="AJ313" s="65"/>
      <c r="AK313" s="65"/>
      <c r="AL313" s="65"/>
      <c r="AM313" s="65"/>
      <c r="AN313" s="65"/>
      <c r="AO313" s="65"/>
      <c r="AP313" s="65"/>
      <c r="AQ313" s="65"/>
      <c r="AR313" s="65"/>
      <c r="AS313" s="65"/>
      <c r="AT313" s="65"/>
      <c r="AU313" s="65"/>
      <c r="AV313" s="65"/>
      <c r="AW313" s="65"/>
      <c r="AX313" s="65"/>
      <c r="AY313" s="65"/>
      <c r="AZ313" s="65"/>
      <c r="BA313" s="65"/>
      <c r="BB313" s="65"/>
      <c r="BC313" s="65"/>
      <c r="BD313" s="65"/>
      <c r="BE313" s="65"/>
      <c r="BF313" s="65"/>
      <c r="BG313" s="65"/>
      <c r="BH313" s="65"/>
      <c r="BI313" s="65"/>
      <c r="BJ313" s="65"/>
      <c r="BK313" s="48"/>
      <c r="BL313" s="48"/>
      <c r="BM313" s="48"/>
    </row>
    <row r="314" spans="1:65">
      <c r="A314" s="65"/>
      <c r="B314" s="65"/>
      <c r="C314" s="65"/>
      <c r="D314" s="65"/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  <c r="AA314" s="65"/>
      <c r="AB314" s="65"/>
      <c r="AC314" s="65"/>
      <c r="AD314" s="65"/>
      <c r="AE314" s="65"/>
      <c r="AF314" s="65"/>
      <c r="AG314" s="65"/>
      <c r="AH314" s="65"/>
      <c r="AI314" s="65"/>
      <c r="AJ314" s="65"/>
      <c r="AK314" s="65"/>
      <c r="AL314" s="65"/>
      <c r="AM314" s="65"/>
      <c r="AN314" s="65"/>
      <c r="AO314" s="65"/>
      <c r="AP314" s="65"/>
      <c r="AQ314" s="65"/>
      <c r="AR314" s="65"/>
      <c r="AS314" s="65"/>
      <c r="AT314" s="65"/>
      <c r="AU314" s="65"/>
      <c r="AV314" s="65"/>
      <c r="AW314" s="65"/>
      <c r="AX314" s="65"/>
      <c r="AY314" s="65"/>
      <c r="AZ314" s="65"/>
      <c r="BA314" s="65"/>
      <c r="BB314" s="65"/>
      <c r="BC314" s="65"/>
      <c r="BD314" s="65"/>
      <c r="BE314" s="65"/>
      <c r="BF314" s="65"/>
      <c r="BG314" s="65"/>
      <c r="BH314" s="65"/>
      <c r="BI314" s="65"/>
      <c r="BJ314" s="65"/>
      <c r="BK314" s="48"/>
      <c r="BL314" s="48"/>
      <c r="BM314" s="48"/>
    </row>
    <row r="315" spans="1:65">
      <c r="A315" s="65"/>
      <c r="B315" s="65"/>
      <c r="C315" s="65"/>
      <c r="D315" s="65"/>
      <c r="E315" s="6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  <c r="AA315" s="65"/>
      <c r="AB315" s="65"/>
      <c r="AC315" s="65"/>
      <c r="AD315" s="65"/>
      <c r="AE315" s="65"/>
      <c r="AF315" s="65"/>
      <c r="AG315" s="65"/>
      <c r="AH315" s="65"/>
      <c r="AI315" s="65"/>
      <c r="AJ315" s="65"/>
      <c r="AK315" s="65"/>
      <c r="AL315" s="65"/>
      <c r="AM315" s="65"/>
      <c r="AN315" s="65"/>
      <c r="AO315" s="65"/>
      <c r="AP315" s="65"/>
      <c r="AQ315" s="65"/>
      <c r="AR315" s="65"/>
      <c r="AS315" s="65"/>
      <c r="AT315" s="65"/>
      <c r="AU315" s="65"/>
      <c r="AV315" s="65"/>
      <c r="AW315" s="65"/>
      <c r="AX315" s="65"/>
      <c r="AY315" s="65"/>
      <c r="AZ315" s="65"/>
      <c r="BA315" s="65"/>
      <c r="BB315" s="65"/>
      <c r="BC315" s="65"/>
      <c r="BD315" s="65"/>
      <c r="BE315" s="65"/>
      <c r="BF315" s="65"/>
      <c r="BG315" s="65"/>
      <c r="BH315" s="65"/>
      <c r="BI315" s="65"/>
      <c r="BJ315" s="65"/>
      <c r="BK315" s="48"/>
      <c r="BL315" s="48"/>
      <c r="BM315" s="48"/>
    </row>
    <row r="316" spans="1:65"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48"/>
      <c r="AH316" s="48"/>
      <c r="AI316" s="48"/>
      <c r="AJ316" s="48"/>
      <c r="AK316" s="48"/>
      <c r="AL316" s="48"/>
      <c r="AM316" s="48"/>
      <c r="AN316" s="48"/>
      <c r="AO316" s="48"/>
      <c r="AP316" s="48"/>
      <c r="AQ316" s="48"/>
      <c r="AR316" s="48"/>
      <c r="AS316" s="48"/>
      <c r="AT316" s="48"/>
      <c r="AU316" s="48"/>
      <c r="AV316" s="48"/>
      <c r="AW316" s="48"/>
      <c r="AX316" s="48"/>
      <c r="AY316" s="48"/>
      <c r="AZ316" s="48"/>
      <c r="BA316" s="48"/>
      <c r="BB316" s="48"/>
      <c r="BC316" s="48"/>
      <c r="BD316" s="48"/>
      <c r="BE316" s="48"/>
      <c r="BF316" s="48"/>
      <c r="BG316" s="48"/>
      <c r="BH316" s="48"/>
      <c r="BI316" s="48"/>
      <c r="BJ316" s="48"/>
      <c r="BK316" s="48"/>
      <c r="BL316" s="48"/>
      <c r="BM316" s="48"/>
    </row>
    <row r="317" spans="1:65"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48"/>
      <c r="AH317" s="48"/>
      <c r="AI317" s="48"/>
      <c r="AJ317" s="48"/>
      <c r="AK317" s="48"/>
      <c r="AL317" s="48"/>
      <c r="AM317" s="48"/>
      <c r="AN317" s="48"/>
      <c r="AO317" s="48"/>
      <c r="AP317" s="48"/>
      <c r="AQ317" s="48"/>
      <c r="AR317" s="48"/>
      <c r="AS317" s="48"/>
      <c r="AT317" s="48"/>
      <c r="AU317" s="48"/>
      <c r="AV317" s="48"/>
      <c r="AW317" s="48"/>
      <c r="AX317" s="48"/>
      <c r="AY317" s="48"/>
      <c r="AZ317" s="48"/>
      <c r="BA317" s="48"/>
      <c r="BB317" s="48"/>
      <c r="BC317" s="48"/>
      <c r="BD317" s="48"/>
      <c r="BE317" s="48"/>
      <c r="BF317" s="48"/>
      <c r="BG317" s="48"/>
      <c r="BH317" s="48"/>
      <c r="BI317" s="48"/>
      <c r="BJ317" s="48"/>
      <c r="BK317" s="48"/>
      <c r="BL317" s="48"/>
      <c r="BM317" s="48"/>
    </row>
    <row r="318" spans="1:65"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s="48"/>
      <c r="AE318" s="48"/>
      <c r="AF318" s="48"/>
      <c r="AG318" s="48"/>
      <c r="AH318" s="48"/>
      <c r="AI318" s="48"/>
      <c r="AJ318" s="48"/>
      <c r="AK318" s="48"/>
      <c r="AL318" s="48"/>
      <c r="AM318" s="48"/>
      <c r="AN318" s="48"/>
      <c r="AO318" s="48"/>
      <c r="AP318" s="48"/>
      <c r="AQ318" s="48"/>
      <c r="AR318" s="48"/>
      <c r="AS318" s="48"/>
      <c r="AT318" s="48"/>
      <c r="AU318" s="48"/>
      <c r="AV318" s="48"/>
      <c r="AW318" s="48"/>
      <c r="AX318" s="48"/>
      <c r="AY318" s="48"/>
      <c r="AZ318" s="48"/>
      <c r="BA318" s="48"/>
      <c r="BB318" s="48"/>
      <c r="BC318" s="48"/>
      <c r="BD318" s="48"/>
      <c r="BE318" s="48"/>
      <c r="BF318" s="48"/>
      <c r="BG318" s="48"/>
      <c r="BH318" s="48"/>
      <c r="BI318" s="48"/>
      <c r="BJ318" s="48"/>
      <c r="BK318" s="48"/>
      <c r="BL318" s="48"/>
      <c r="BM318" s="48"/>
    </row>
    <row r="319" spans="1:65"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48"/>
      <c r="AH319" s="48"/>
      <c r="AI319" s="48"/>
      <c r="AJ319" s="48"/>
      <c r="AK319" s="48"/>
      <c r="AL319" s="48"/>
      <c r="AM319" s="48"/>
      <c r="AN319" s="48"/>
      <c r="AO319" s="48"/>
      <c r="AP319" s="48"/>
      <c r="AQ319" s="48"/>
      <c r="AR319" s="48"/>
      <c r="AS319" s="48"/>
      <c r="AT319" s="48"/>
      <c r="AU319" s="48"/>
      <c r="AV319" s="48"/>
      <c r="AW319" s="48"/>
      <c r="AX319" s="48"/>
      <c r="AY319" s="48"/>
      <c r="AZ319" s="48"/>
      <c r="BA319" s="48"/>
      <c r="BB319" s="48"/>
      <c r="BC319" s="48"/>
      <c r="BD319" s="48"/>
      <c r="BE319" s="48"/>
      <c r="BF319" s="48"/>
      <c r="BG319" s="48"/>
      <c r="BH319" s="48"/>
      <c r="BI319" s="48"/>
      <c r="BJ319" s="48"/>
      <c r="BK319" s="48"/>
      <c r="BL319" s="48"/>
      <c r="BM319" s="48"/>
    </row>
    <row r="320" spans="1:65"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/>
      <c r="AM320" s="48"/>
      <c r="AN320" s="48"/>
      <c r="AO320" s="48"/>
      <c r="AP320" s="48"/>
      <c r="AQ320" s="48"/>
      <c r="AR320" s="48"/>
      <c r="AS320" s="48"/>
      <c r="AT320" s="48"/>
      <c r="AU320" s="48"/>
      <c r="AV320" s="48"/>
      <c r="AW320" s="48"/>
      <c r="AX320" s="48"/>
      <c r="AY320" s="48"/>
      <c r="AZ320" s="48"/>
      <c r="BA320" s="48"/>
      <c r="BB320" s="48"/>
      <c r="BC320" s="48"/>
      <c r="BD320" s="48"/>
      <c r="BE320" s="48"/>
      <c r="BF320" s="48"/>
      <c r="BG320" s="48"/>
      <c r="BH320" s="48"/>
      <c r="BI320" s="48"/>
      <c r="BJ320" s="48"/>
      <c r="BK320" s="48"/>
      <c r="BL320" s="48"/>
      <c r="BM320" s="48"/>
    </row>
    <row r="321" spans="2:65"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/>
      <c r="AM321" s="48"/>
      <c r="AN321" s="48"/>
      <c r="AO321" s="48"/>
      <c r="AP321" s="48"/>
      <c r="AQ321" s="48"/>
      <c r="AR321" s="48"/>
      <c r="AS321" s="48"/>
      <c r="AT321" s="48"/>
      <c r="AU321" s="48"/>
      <c r="AV321" s="48"/>
      <c r="AW321" s="48"/>
      <c r="AX321" s="48"/>
      <c r="AY321" s="48"/>
      <c r="AZ321" s="48"/>
      <c r="BA321" s="48"/>
      <c r="BB321" s="48"/>
      <c r="BC321" s="48"/>
      <c r="BD321" s="48"/>
      <c r="BE321" s="48"/>
      <c r="BF321" s="48"/>
      <c r="BG321" s="48"/>
      <c r="BH321" s="48"/>
      <c r="BI321" s="48"/>
      <c r="BJ321" s="48"/>
      <c r="BK321" s="48"/>
      <c r="BL321" s="48"/>
      <c r="BM321" s="48"/>
    </row>
    <row r="322" spans="2:65"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  <c r="AI322" s="48"/>
      <c r="AJ322" s="48"/>
      <c r="AK322" s="48"/>
      <c r="AL322" s="48"/>
      <c r="AM322" s="48"/>
      <c r="AN322" s="48"/>
      <c r="AO322" s="48"/>
      <c r="AP322" s="48"/>
      <c r="AQ322" s="48"/>
      <c r="AR322" s="48"/>
      <c r="AS322" s="48"/>
      <c r="AT322" s="48"/>
      <c r="AU322" s="48"/>
      <c r="AV322" s="48"/>
      <c r="AW322" s="48"/>
      <c r="AX322" s="48"/>
      <c r="AY322" s="48"/>
      <c r="AZ322" s="48"/>
      <c r="BA322" s="48"/>
      <c r="BB322" s="48"/>
      <c r="BC322" s="48"/>
      <c r="BD322" s="48"/>
      <c r="BE322" s="48"/>
      <c r="BF322" s="48"/>
      <c r="BG322" s="48"/>
      <c r="BH322" s="48"/>
      <c r="BI322" s="48"/>
      <c r="BJ322" s="48"/>
      <c r="BK322" s="48"/>
      <c r="BL322" s="48"/>
      <c r="BM322" s="48"/>
    </row>
    <row r="323" spans="2:65"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48"/>
      <c r="AH323" s="48"/>
      <c r="AI323" s="48"/>
      <c r="AJ323" s="48"/>
      <c r="AK323" s="48"/>
      <c r="AL323" s="48"/>
      <c r="AM323" s="48"/>
      <c r="AN323" s="48"/>
      <c r="AO323" s="48"/>
      <c r="AP323" s="48"/>
      <c r="AQ323" s="48"/>
      <c r="AR323" s="48"/>
      <c r="AS323" s="48"/>
      <c r="AT323" s="48"/>
      <c r="AU323" s="48"/>
      <c r="AV323" s="48"/>
      <c r="AW323" s="48"/>
      <c r="AX323" s="48"/>
      <c r="AY323" s="48"/>
      <c r="AZ323" s="48"/>
      <c r="BA323" s="48"/>
      <c r="BB323" s="48"/>
      <c r="BC323" s="48"/>
      <c r="BD323" s="48"/>
      <c r="BE323" s="48"/>
      <c r="BF323" s="48"/>
      <c r="BG323" s="48"/>
      <c r="BH323" s="48"/>
      <c r="BI323" s="48"/>
      <c r="BJ323" s="48"/>
      <c r="BK323" s="48"/>
      <c r="BL323" s="48"/>
      <c r="BM323" s="48"/>
    </row>
    <row r="324" spans="2:65"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8"/>
      <c r="AH324" s="48"/>
      <c r="AI324" s="48"/>
      <c r="AJ324" s="48"/>
      <c r="AK324" s="48"/>
      <c r="AL324" s="48"/>
      <c r="AM324" s="48"/>
      <c r="AN324" s="48"/>
      <c r="AO324" s="48"/>
      <c r="AP324" s="48"/>
      <c r="AQ324" s="48"/>
      <c r="AR324" s="48"/>
      <c r="AS324" s="48"/>
      <c r="AT324" s="48"/>
      <c r="AU324" s="48"/>
      <c r="AV324" s="48"/>
      <c r="AW324" s="48"/>
      <c r="AX324" s="48"/>
      <c r="AY324" s="48"/>
      <c r="AZ324" s="48"/>
      <c r="BA324" s="48"/>
      <c r="BB324" s="48"/>
      <c r="BC324" s="48"/>
      <c r="BD324" s="48"/>
      <c r="BE324" s="48"/>
      <c r="BF324" s="48"/>
      <c r="BG324" s="48"/>
      <c r="BH324" s="48"/>
      <c r="BI324" s="48"/>
      <c r="BJ324" s="48"/>
      <c r="BK324" s="48"/>
      <c r="BL324" s="48"/>
      <c r="BM324" s="48"/>
    </row>
    <row r="325" spans="2:65"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48"/>
      <c r="AH325" s="48"/>
      <c r="AI325" s="48"/>
      <c r="AJ325" s="48"/>
      <c r="AK325" s="48"/>
      <c r="AL325" s="48"/>
      <c r="AM325" s="48"/>
      <c r="AN325" s="48"/>
      <c r="AO325" s="48"/>
      <c r="AP325" s="48"/>
      <c r="AQ325" s="48"/>
      <c r="AR325" s="48"/>
      <c r="AS325" s="48"/>
      <c r="AT325" s="48"/>
      <c r="AU325" s="48"/>
      <c r="AV325" s="48"/>
      <c r="AW325" s="48"/>
      <c r="AX325" s="48"/>
      <c r="AY325" s="48"/>
      <c r="AZ325" s="48"/>
      <c r="BA325" s="48"/>
      <c r="BB325" s="48"/>
      <c r="BC325" s="48"/>
      <c r="BD325" s="48"/>
      <c r="BE325" s="48"/>
      <c r="BF325" s="48"/>
      <c r="BG325" s="48"/>
      <c r="BH325" s="48"/>
      <c r="BI325" s="48"/>
      <c r="BJ325" s="48"/>
      <c r="BK325" s="48"/>
      <c r="BL325" s="48"/>
      <c r="BM325" s="48"/>
    </row>
    <row r="326" spans="2:65"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K326" s="48"/>
      <c r="AL326" s="48"/>
      <c r="AM326" s="48"/>
      <c r="AN326" s="48"/>
      <c r="AO326" s="48"/>
      <c r="AP326" s="48"/>
      <c r="AQ326" s="48"/>
      <c r="AR326" s="48"/>
      <c r="AS326" s="48"/>
      <c r="AT326" s="48"/>
      <c r="AU326" s="48"/>
      <c r="AV326" s="48"/>
      <c r="AW326" s="48"/>
      <c r="AX326" s="48"/>
      <c r="AY326" s="48"/>
      <c r="AZ326" s="48"/>
      <c r="BA326" s="48"/>
      <c r="BB326" s="48"/>
      <c r="BC326" s="48"/>
      <c r="BD326" s="48"/>
      <c r="BE326" s="48"/>
      <c r="BF326" s="48"/>
      <c r="BG326" s="48"/>
      <c r="BH326" s="48"/>
      <c r="BI326" s="48"/>
      <c r="BJ326" s="48"/>
      <c r="BK326" s="48"/>
      <c r="BL326" s="48"/>
      <c r="BM326" s="48"/>
    </row>
    <row r="327" spans="2:65"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  <c r="AK327" s="48"/>
      <c r="AL327" s="48"/>
      <c r="AM327" s="48"/>
      <c r="AN327" s="48"/>
      <c r="AO327" s="48"/>
      <c r="AP327" s="48"/>
      <c r="AQ327" s="48"/>
      <c r="AR327" s="48"/>
      <c r="AS327" s="48"/>
      <c r="AT327" s="48"/>
      <c r="AU327" s="48"/>
      <c r="AV327" s="48"/>
      <c r="AW327" s="48"/>
      <c r="AX327" s="48"/>
      <c r="AY327" s="48"/>
      <c r="AZ327" s="48"/>
      <c r="BA327" s="48"/>
      <c r="BB327" s="48"/>
      <c r="BC327" s="48"/>
      <c r="BD327" s="48"/>
      <c r="BE327" s="48"/>
      <c r="BF327" s="48"/>
      <c r="BG327" s="48"/>
      <c r="BH327" s="48"/>
      <c r="BI327" s="48"/>
      <c r="BJ327" s="48"/>
      <c r="BK327" s="48"/>
      <c r="BL327" s="48"/>
      <c r="BM327" s="48"/>
    </row>
    <row r="328" spans="2:65"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  <c r="AI328" s="48"/>
      <c r="AJ328" s="48"/>
      <c r="AK328" s="48"/>
      <c r="AL328" s="48"/>
      <c r="AM328" s="48"/>
      <c r="AN328" s="48"/>
      <c r="AO328" s="48"/>
      <c r="AP328" s="48"/>
      <c r="AQ328" s="48"/>
      <c r="AR328" s="48"/>
      <c r="AS328" s="48"/>
      <c r="AT328" s="48"/>
      <c r="AU328" s="48"/>
      <c r="AV328" s="48"/>
      <c r="AW328" s="48"/>
      <c r="AX328" s="48"/>
      <c r="AY328" s="48"/>
      <c r="AZ328" s="48"/>
      <c r="BA328" s="48"/>
      <c r="BB328" s="48"/>
      <c r="BC328" s="48"/>
      <c r="BD328" s="48"/>
      <c r="BE328" s="48"/>
      <c r="BF328" s="48"/>
      <c r="BG328" s="48"/>
      <c r="BH328" s="48"/>
      <c r="BI328" s="48"/>
      <c r="BJ328" s="48"/>
      <c r="BK328" s="48"/>
      <c r="BL328" s="48"/>
      <c r="BM328" s="48"/>
    </row>
    <row r="329" spans="2:65"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  <c r="AI329" s="48"/>
      <c r="AJ329" s="48"/>
      <c r="AK329" s="48"/>
      <c r="AL329" s="48"/>
      <c r="AM329" s="48"/>
      <c r="AN329" s="48"/>
      <c r="AO329" s="48"/>
      <c r="AP329" s="48"/>
      <c r="AQ329" s="48"/>
      <c r="AR329" s="48"/>
      <c r="AS329" s="48"/>
      <c r="AT329" s="48"/>
      <c r="AU329" s="48"/>
      <c r="AV329" s="48"/>
      <c r="AW329" s="48"/>
      <c r="AX329" s="48"/>
      <c r="AY329" s="48"/>
      <c r="AZ329" s="48"/>
      <c r="BA329" s="48"/>
      <c r="BB329" s="48"/>
      <c r="BC329" s="48"/>
      <c r="BD329" s="48"/>
      <c r="BE329" s="48"/>
      <c r="BF329" s="48"/>
      <c r="BG329" s="48"/>
      <c r="BH329" s="48"/>
      <c r="BI329" s="48"/>
      <c r="BJ329" s="48"/>
      <c r="BK329" s="48"/>
      <c r="BL329" s="48"/>
      <c r="BM329" s="48"/>
    </row>
    <row r="330" spans="2:65"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48"/>
      <c r="AH330" s="48"/>
      <c r="AI330" s="48"/>
      <c r="AJ330" s="48"/>
      <c r="AK330" s="48"/>
      <c r="AL330" s="48"/>
      <c r="AM330" s="48"/>
      <c r="AN330" s="48"/>
      <c r="AO330" s="48"/>
      <c r="AP330" s="48"/>
      <c r="AQ330" s="48"/>
      <c r="AR330" s="48"/>
      <c r="AS330" s="48"/>
      <c r="AT330" s="48"/>
      <c r="AU330" s="48"/>
      <c r="AV330" s="48"/>
      <c r="AW330" s="48"/>
      <c r="AX330" s="48"/>
      <c r="AY330" s="48"/>
      <c r="AZ330" s="48"/>
      <c r="BA330" s="48"/>
      <c r="BB330" s="48"/>
      <c r="BC330" s="48"/>
      <c r="BD330" s="48"/>
      <c r="BE330" s="48"/>
      <c r="BF330" s="48"/>
      <c r="BG330" s="48"/>
      <c r="BH330" s="48"/>
      <c r="BI330" s="48"/>
      <c r="BJ330" s="48"/>
      <c r="BK330" s="48"/>
      <c r="BL330" s="48"/>
      <c r="BM330" s="48"/>
    </row>
    <row r="331" spans="2:65">
      <c r="B331" s="34"/>
      <c r="C331" s="34"/>
      <c r="D331" s="34"/>
      <c r="E331" s="34"/>
      <c r="F331" s="34"/>
      <c r="G331" s="34"/>
      <c r="H331" s="48"/>
      <c r="I331" s="48"/>
      <c r="J331" s="48"/>
      <c r="K331" s="48"/>
      <c r="L331" s="48"/>
      <c r="M331" s="48"/>
      <c r="N331" s="48"/>
      <c r="O331" s="48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  <c r="BI331" s="34"/>
      <c r="BJ331" s="34"/>
      <c r="BK331" s="34"/>
      <c r="BL331" s="34"/>
      <c r="BM331" s="34"/>
    </row>
    <row r="332" spans="2:65">
      <c r="B332" s="34"/>
      <c r="C332" s="34"/>
      <c r="D332" s="34"/>
      <c r="E332" s="34"/>
      <c r="F332" s="34"/>
      <c r="G332" s="34"/>
      <c r="H332" s="48"/>
      <c r="I332" s="48"/>
      <c r="J332" s="48"/>
      <c r="K332" s="48"/>
      <c r="L332" s="48"/>
      <c r="M332" s="48"/>
      <c r="N332" s="48"/>
      <c r="O332" s="48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  <c r="BI332" s="34"/>
      <c r="BJ332" s="34"/>
      <c r="BK332" s="34"/>
      <c r="BL332" s="34"/>
      <c r="BM332" s="34"/>
    </row>
    <row r="333" spans="2:65">
      <c r="B333" s="34"/>
      <c r="C333" s="34"/>
      <c r="D333" s="34"/>
      <c r="E333" s="34"/>
      <c r="F333" s="34"/>
      <c r="G333" s="34"/>
      <c r="H333" s="48"/>
      <c r="I333" s="48"/>
      <c r="J333" s="48"/>
      <c r="K333" s="48"/>
      <c r="L333" s="48"/>
      <c r="M333" s="48"/>
      <c r="N333" s="48"/>
      <c r="O333" s="48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  <c r="BI333" s="34"/>
      <c r="BJ333" s="34"/>
      <c r="BK333" s="34"/>
      <c r="BL333" s="34"/>
      <c r="BM333" s="34"/>
    </row>
    <row r="334" spans="2:65">
      <c r="B334" s="34"/>
      <c r="C334" s="34"/>
      <c r="D334" s="34"/>
      <c r="E334" s="34"/>
      <c r="F334" s="34"/>
      <c r="G334" s="34"/>
      <c r="H334" s="48"/>
      <c r="I334" s="48"/>
      <c r="J334" s="48"/>
      <c r="K334" s="48"/>
      <c r="L334" s="48"/>
      <c r="M334" s="48"/>
      <c r="N334" s="48"/>
      <c r="O334" s="48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  <c r="BI334" s="34"/>
      <c r="BJ334" s="34"/>
      <c r="BK334" s="34"/>
      <c r="BL334" s="34"/>
      <c r="BM334" s="34"/>
    </row>
    <row r="335" spans="2:65">
      <c r="B335" s="34"/>
      <c r="C335" s="34"/>
      <c r="D335" s="34"/>
      <c r="E335" s="34"/>
      <c r="F335" s="34"/>
      <c r="G335" s="34"/>
      <c r="H335" s="48"/>
      <c r="I335" s="48"/>
      <c r="J335" s="48"/>
      <c r="K335" s="48"/>
      <c r="L335" s="48"/>
      <c r="M335" s="48"/>
      <c r="N335" s="48"/>
      <c r="O335" s="48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  <c r="BI335" s="34"/>
      <c r="BJ335" s="34"/>
      <c r="BK335" s="34"/>
      <c r="BL335" s="34"/>
      <c r="BM335" s="34"/>
    </row>
    <row r="336" spans="2:65">
      <c r="B336" s="34"/>
      <c r="C336" s="34"/>
      <c r="D336" s="34"/>
      <c r="E336" s="34"/>
      <c r="F336" s="34"/>
      <c r="G336" s="34"/>
      <c r="H336" s="48"/>
      <c r="I336" s="48"/>
      <c r="J336" s="48"/>
      <c r="K336" s="48"/>
      <c r="L336" s="48"/>
      <c r="M336" s="48"/>
      <c r="N336" s="48"/>
      <c r="O336" s="48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  <c r="BI336" s="34"/>
      <c r="BJ336" s="34"/>
      <c r="BK336" s="34"/>
      <c r="BL336" s="34"/>
      <c r="BM336" s="34"/>
    </row>
    <row r="337" spans="2:65"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  <c r="BI337" s="34"/>
      <c r="BJ337" s="34"/>
      <c r="BK337" s="34"/>
      <c r="BL337" s="34"/>
      <c r="BM337" s="34"/>
    </row>
    <row r="338" spans="2:65"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  <c r="BI338" s="34"/>
      <c r="BJ338" s="34"/>
      <c r="BK338" s="34"/>
      <c r="BL338" s="34"/>
      <c r="BM338" s="34"/>
    </row>
    <row r="339" spans="2:65"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  <c r="BI339" s="34"/>
      <c r="BJ339" s="34"/>
      <c r="BK339" s="34"/>
      <c r="BL339" s="34"/>
      <c r="BM339" s="34"/>
    </row>
    <row r="340" spans="2:65"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  <c r="BI340" s="34"/>
      <c r="BJ340" s="34"/>
      <c r="BK340" s="34"/>
      <c r="BL340" s="34"/>
      <c r="BM340" s="34"/>
    </row>
    <row r="341" spans="2:65"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  <c r="BI341" s="34"/>
      <c r="BJ341" s="34"/>
      <c r="BK341" s="34"/>
      <c r="BL341" s="34"/>
      <c r="BM341" s="34"/>
    </row>
    <row r="342" spans="2:65"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  <c r="BI342" s="34"/>
      <c r="BJ342" s="34"/>
      <c r="BK342" s="34"/>
      <c r="BL342" s="34"/>
      <c r="BM342" s="34"/>
    </row>
    <row r="343" spans="2:65"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  <c r="BI343" s="34"/>
      <c r="BJ343" s="34"/>
      <c r="BK343" s="34"/>
      <c r="BL343" s="34"/>
      <c r="BM343" s="34"/>
    </row>
    <row r="344" spans="2:65"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  <c r="BH344" s="34"/>
      <c r="BI344" s="34"/>
      <c r="BJ344" s="34"/>
      <c r="BK344" s="34"/>
      <c r="BL344" s="34"/>
      <c r="BM344" s="34"/>
    </row>
    <row r="345" spans="2:65"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  <c r="BI345" s="34"/>
      <c r="BJ345" s="34"/>
      <c r="BK345" s="34"/>
      <c r="BL345" s="34"/>
      <c r="BM345" s="34"/>
    </row>
    <row r="346" spans="2:65"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  <c r="BI346" s="34"/>
      <c r="BJ346" s="34"/>
      <c r="BK346" s="34"/>
      <c r="BL346" s="34"/>
      <c r="BM346" s="34"/>
    </row>
    <row r="347" spans="2:65"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  <c r="BI347" s="34"/>
      <c r="BJ347" s="34"/>
      <c r="BK347" s="34"/>
      <c r="BL347" s="34"/>
      <c r="BM347" s="34"/>
    </row>
    <row r="348" spans="2:65"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  <c r="BI348" s="34"/>
      <c r="BJ348" s="34"/>
      <c r="BK348" s="34"/>
      <c r="BL348" s="34"/>
      <c r="BM348" s="34"/>
    </row>
    <row r="349" spans="2:65"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  <c r="BI349" s="34"/>
      <c r="BJ349" s="34"/>
      <c r="BK349" s="34"/>
      <c r="BL349" s="34"/>
      <c r="BM349" s="34"/>
    </row>
    <row r="350" spans="2:65"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  <c r="BI350" s="34"/>
      <c r="BJ350" s="34"/>
      <c r="BK350" s="34"/>
      <c r="BL350" s="34"/>
      <c r="BM350" s="34"/>
    </row>
    <row r="351" spans="2:65"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  <c r="BI351" s="34"/>
      <c r="BJ351" s="34"/>
      <c r="BK351" s="34"/>
      <c r="BL351" s="34"/>
      <c r="BM351" s="34"/>
    </row>
    <row r="352" spans="2:65"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  <c r="BI352" s="34"/>
      <c r="BJ352" s="34"/>
      <c r="BK352" s="34"/>
      <c r="BL352" s="34"/>
      <c r="BM352" s="34"/>
    </row>
    <row r="353" spans="2:65"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  <c r="BI353" s="34"/>
      <c r="BJ353" s="34"/>
      <c r="BK353" s="34"/>
      <c r="BL353" s="34"/>
      <c r="BM353" s="34"/>
    </row>
    <row r="354" spans="2:65">
      <c r="B354" s="34"/>
      <c r="C354" s="34"/>
      <c r="D354" s="34"/>
      <c r="E354" s="34"/>
      <c r="F354" s="34"/>
      <c r="G354" s="34"/>
      <c r="H354" s="34"/>
    </row>
    <row r="355" spans="2:65">
      <c r="B355" s="34"/>
      <c r="C355" s="34"/>
      <c r="D355" s="34"/>
      <c r="E355" s="34"/>
      <c r="F355" s="34"/>
      <c r="G355" s="34"/>
      <c r="H355" s="34"/>
    </row>
    <row r="356" spans="2:65">
      <c r="B356" s="34"/>
      <c r="C356" s="34"/>
      <c r="D356" s="34"/>
      <c r="E356" s="34"/>
      <c r="F356" s="34"/>
      <c r="G356" s="34"/>
      <c r="H356" s="34"/>
    </row>
    <row r="357" spans="2:65">
      <c r="B357" s="34"/>
      <c r="C357" s="34"/>
      <c r="D357" s="34"/>
      <c r="E357" s="34"/>
      <c r="F357" s="34"/>
      <c r="G357" s="34"/>
      <c r="H357" s="34"/>
    </row>
    <row r="358" spans="2:65">
      <c r="B358" s="34"/>
      <c r="C358" s="34"/>
      <c r="D358" s="34"/>
      <c r="E358" s="34"/>
      <c r="F358" s="34"/>
      <c r="G358" s="34"/>
      <c r="H358" s="34"/>
    </row>
    <row r="359" spans="2:65">
      <c r="B359" s="34"/>
      <c r="C359" s="34"/>
      <c r="D359" s="34"/>
      <c r="E359" s="34"/>
      <c r="F359" s="34"/>
      <c r="G359" s="34"/>
      <c r="H359" s="34"/>
    </row>
    <row r="360" spans="2:65">
      <c r="B360" s="34"/>
      <c r="C360" s="34"/>
      <c r="D360" s="34"/>
      <c r="E360" s="34"/>
      <c r="F360" s="34"/>
      <c r="G360" s="34"/>
      <c r="H360" s="34"/>
    </row>
    <row r="361" spans="2:65">
      <c r="B361" s="34"/>
      <c r="C361" s="34"/>
      <c r="D361" s="34"/>
      <c r="E361" s="34"/>
      <c r="F361" s="34"/>
      <c r="G361" s="34"/>
      <c r="H361" s="34"/>
    </row>
    <row r="362" spans="2:65">
      <c r="B362" s="34"/>
      <c r="C362" s="34"/>
      <c r="D362" s="34"/>
      <c r="E362" s="34"/>
      <c r="F362" s="34"/>
      <c r="G362" s="34"/>
      <c r="H362" s="34"/>
    </row>
    <row r="363" spans="2:65">
      <c r="B363" s="34"/>
      <c r="C363" s="34"/>
      <c r="D363" s="34"/>
      <c r="E363" s="34"/>
      <c r="F363" s="34"/>
      <c r="G363" s="34"/>
      <c r="H363" s="34"/>
    </row>
    <row r="364" spans="2:65">
      <c r="B364" s="34"/>
      <c r="C364" s="34"/>
      <c r="D364" s="34"/>
      <c r="E364" s="34"/>
      <c r="F364" s="34"/>
      <c r="G364" s="34"/>
      <c r="H364" s="34"/>
    </row>
    <row r="365" spans="2:65">
      <c r="B365" s="34"/>
      <c r="C365" s="34"/>
      <c r="D365" s="34"/>
      <c r="E365" s="34"/>
      <c r="F365" s="34"/>
      <c r="G365" s="34"/>
      <c r="H365" s="34"/>
    </row>
    <row r="366" spans="2:65">
      <c r="B366" s="34"/>
      <c r="C366" s="34"/>
      <c r="D366" s="34"/>
      <c r="E366" s="34"/>
      <c r="F366" s="34"/>
      <c r="G366" s="34"/>
      <c r="H366" s="34"/>
    </row>
    <row r="367" spans="2:65">
      <c r="B367" s="34"/>
      <c r="C367" s="34"/>
      <c r="D367" s="34"/>
      <c r="E367" s="34"/>
      <c r="F367" s="34"/>
      <c r="G367" s="34"/>
      <c r="H367" s="34"/>
    </row>
  </sheetData>
  <sheetProtection selectLockedCells="1"/>
  <mergeCells count="43">
    <mergeCell ref="I8:N9"/>
    <mergeCell ref="O249:P249"/>
    <mergeCell ref="Q244:S244"/>
    <mergeCell ref="T244:V244"/>
    <mergeCell ref="M271:M273"/>
    <mergeCell ref="L31:M31"/>
    <mergeCell ref="N12:N14"/>
    <mergeCell ref="U19:Y22"/>
    <mergeCell ref="AE33:AJ34"/>
    <mergeCell ref="I38:J39"/>
    <mergeCell ref="AE35:AJ38"/>
    <mergeCell ref="AE39:AJ42"/>
    <mergeCell ref="U119:Z123"/>
    <mergeCell ref="AE28:AI32"/>
    <mergeCell ref="AJ28:AJ31"/>
    <mergeCell ref="L28:N29"/>
    <mergeCell ref="I23:J23"/>
    <mergeCell ref="U23:Y26"/>
    <mergeCell ref="Z23:Z26"/>
    <mergeCell ref="L26:M26"/>
    <mergeCell ref="L27:M27"/>
    <mergeCell ref="L23:N25"/>
    <mergeCell ref="I24:J24"/>
    <mergeCell ref="K25:K26"/>
    <mergeCell ref="I25:J26"/>
    <mergeCell ref="L30:M30"/>
    <mergeCell ref="Z19:Z22"/>
    <mergeCell ref="I21:N22"/>
    <mergeCell ref="I10:I11"/>
    <mergeCell ref="J10:J11"/>
    <mergeCell ref="K10:K11"/>
    <mergeCell ref="L10:L11"/>
    <mergeCell ref="M10:M11"/>
    <mergeCell ref="N10:N11"/>
    <mergeCell ref="M12:M14"/>
    <mergeCell ref="I15:N16"/>
    <mergeCell ref="I17:N20"/>
    <mergeCell ref="I3:K3"/>
    <mergeCell ref="I4:J4"/>
    <mergeCell ref="I5:J5"/>
    <mergeCell ref="I7:J7"/>
    <mergeCell ref="L7:M7"/>
    <mergeCell ref="I6:J6"/>
  </mergeCells>
  <printOptions headings="1" gridLines="1"/>
  <pageMargins left="0.75" right="0.75" top="1" bottom="1" header="0.5" footer="0.5"/>
  <pageSetup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Multiple Regression</vt:lpstr>
      <vt:lpstr>Bata_1</vt:lpstr>
      <vt:lpstr>Beta_0</vt:lpstr>
      <vt:lpstr>Dependent_Var1</vt:lpstr>
      <vt:lpstr>Independent_Var</vt:lpstr>
    </vt:vector>
  </TitlesOfParts>
  <Company>Thompson Rivers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mmahbobi</dc:creator>
  <cp:lastModifiedBy>Brendan Lane</cp:lastModifiedBy>
  <dcterms:created xsi:type="dcterms:W3CDTF">2015-07-21T20:39:33Z</dcterms:created>
  <dcterms:modified xsi:type="dcterms:W3CDTF">2015-12-16T00:49:43Z</dcterms:modified>
</cp:coreProperties>
</file>